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J:\FB EB&amp;J\Fördermittelmanagement\Finanzpläne_xlsx\"/>
    </mc:Choice>
  </mc:AlternateContent>
  <bookViews>
    <workbookView xWindow="-110" yWindow="-110" windowWidth="23260" windowHeight="12580" tabRatio="855" activeTab="1"/>
  </bookViews>
  <sheets>
    <sheet name="Erläuterungen (Fp)" sheetId="5" r:id="rId1"/>
    <sheet name="Finanzplan" sheetId="1" r:id="rId2"/>
    <sheet name="Personalübersicht (Fp)" sheetId="2" r:id="rId3"/>
    <sheet name="Zusammenfassung" sheetId="6" r:id="rId4"/>
    <sheet name="|" sheetId="7" r:id="rId5"/>
    <sheet name="Erläuterungen (Fb)" sheetId="8" r:id="rId6"/>
    <sheet name="Finanzbericht" sheetId="9" r:id="rId7"/>
    <sheet name="Personalübersicht (Fb)" sheetId="10" r:id="rId8"/>
  </sheets>
  <definedNames>
    <definedName name="_xlnm.Print_Titles" localSheetId="6">Finanzbericht!$1:$7</definedName>
    <definedName name="_xlnm.Print_Titles" localSheetId="1">Finanzplan!$1:$7</definedName>
    <definedName name="financialPlanFunding">Finanzplan!$B$67:$B$74</definedName>
    <definedName name="financialPlanFundingDeviationFunction">Finanzplan!$F$67:$F$74</definedName>
    <definedName name="financialPlanFundingMa13Plan">Finanzplan!$E$83:$E$84</definedName>
    <definedName name="financialPlanFundingOverallPlan">Finanzplan!$E$82</definedName>
    <definedName name="financialPlanFundingPlan">Finanzplan!$E$67:$E$74</definedName>
    <definedName name="financialPlanFundingReasonFunction">Finanzplan!$I$67:$I$74</definedName>
    <definedName name="financialPlanFundingStatusSelection">Finanzplan!$H$67:$H$74</definedName>
    <definedName name="financialPlanIncomeEquity">Finanzplan!$B$56:$B$63</definedName>
    <definedName name="financialPlanIncomeEquityDeviationFunction">Finanzplan!$F$56:$F$63</definedName>
    <definedName name="financialPlanIncomeEquityPlan">Finanzplan!$E$56:$E$63</definedName>
    <definedName name="financialPlanIncomeEquityReasonFunction">Finanzplan!$H$56:$H$63</definedName>
    <definedName name="financialPlanMaterialCosts">Finanzplan!$B$9:$B$38</definedName>
    <definedName name="financialPlanMaterialCostsDeviationFunction">Finanzplan!$F$9:$F$38</definedName>
    <definedName name="financialPlanMaterialCostsPlan">Finanzplan!$E$9:$E$38</definedName>
    <definedName name="financialPlanMaterialCostsReasonFunction">Finanzplan!$H$9:$H$38</definedName>
    <definedName name="financialPlanOverheadCost">Finanzplan!$E$40</definedName>
    <definedName name="financialPlanPersOverviewOverheadCompareFunction">'Personalübersicht (Fp)'!$Q$4:$Q$18</definedName>
    <definedName name="financialPlanPersOverviewOverheadCopy1">'Personalübersicht (Fp)'!$B$4:$E$19</definedName>
    <definedName name="financialPlanPersOverviewOverheadCopy2">'Personalübersicht (Fp)'!$G$4:$H$19</definedName>
    <definedName name="financialPlanPersOverviewOverheadCopy3">'Personalübersicht (Fp)'!$J$4:$L$19</definedName>
    <definedName name="financialPlanPersOverviewOverheadCopy4">'Personalübersicht (Fp)'!$N$4:$N$19</definedName>
    <definedName name="financialPlanPersOverviewOverheadCopy5">'Personalübersicht (Fp)'!$F$4:$F$19</definedName>
    <definedName name="financialPlanPersOverviewOverheadCopy6">'Personalübersicht (Fp)'!$I$4:$I$19</definedName>
    <definedName name="financialPlanPersOverviewOverheadCopy7">'Personalübersicht (Fp)'!$M$4:$M$19</definedName>
    <definedName name="financialPlanPersOverviewProjectCompareFunction">'Personalübersicht (Fp)'!$Q$25:$Q$38</definedName>
    <definedName name="financialPlanPersOverviewProjectCopy1">'Personalübersicht (Fp)'!$B$25:$E$39</definedName>
    <definedName name="financialPlanPersOverviewProjectCopy2">'Personalübersicht (Fp)'!$G$25:$H$39</definedName>
    <definedName name="financialPlanPersOverviewProjectCopy3">'Personalübersicht (Fp)'!$J$25:$L$39</definedName>
    <definedName name="financialPlanPersOverviewProjectCopy4">'Personalübersicht (Fp)'!$N$25:$N$39</definedName>
    <definedName name="financialPlanPersOverviewProjectCopy5">'Personalübersicht (Fp)'!$F$25:$F$39</definedName>
    <definedName name="financialPlanPersOverviewProjectCopy6">'Personalübersicht (Fp)'!$I$25:$I$39</definedName>
    <definedName name="financialPlanPersOverviewProjectCopy7">'Personalübersicht (Fp)'!$M$25:$M$39</definedName>
    <definedName name="financialPlanRequestFirst">Finanzplan!$C$4</definedName>
    <definedName name="financialReportFunding">Finanzbericht!$B$67:$B$74</definedName>
    <definedName name="financialReportFundingDeviationFunction">Finanzbericht!$F$67:$F$74</definedName>
    <definedName name="financialReportFundingMa13Plan">Finanzbericht!$D$75:$D$76</definedName>
    <definedName name="financialReportFundingPlan">Finanzbericht!$D$67:$D$74</definedName>
    <definedName name="financialReportFundingReasonFunction">Finanzbericht!$H$67:$H$74</definedName>
    <definedName name="financialReportIncomeEquity">Finanzbericht!$B$56:$B$63</definedName>
    <definedName name="financialReportIncomeEquityDeviationFunction">Finanzbericht!$F$56:$F$63</definedName>
    <definedName name="financialReportIncomeEquityPlan">Finanzbericht!$D$56:$D$63</definedName>
    <definedName name="financialReportIncomeEquityReasonFunction">Finanzbericht!$H$56:$H$63</definedName>
    <definedName name="financialReportMaterialCosts">Finanzbericht!$B$9:$B$38</definedName>
    <definedName name="financialReportMaterialCostsDeviationFunction">Finanzbericht!$F$9:$F$38</definedName>
    <definedName name="financialReportMaterialCostsPlan">Finanzbericht!$D$9:$D$38</definedName>
    <definedName name="financialReportMaterialCostsReasonFunction">Finanzbericht!$H$9:$H$38</definedName>
    <definedName name="financialReportOverheadCost">Finanzbericht!$D$40</definedName>
    <definedName name="financialReportPersOverviewOverheadCompareFunction">'Personalübersicht (Fb)'!$Q$4:$Q$18</definedName>
    <definedName name="financialReportPersOverviewOverheadCopy1">'Personalübersicht (Fb)'!$B$4:$E$19</definedName>
    <definedName name="financialReportPersOverviewOverheadCopy2">'Personalübersicht (Fb)'!$G$4:$H$19</definedName>
    <definedName name="financialReportPersOverviewOverheadCopy3">'Personalübersicht (Fb)'!$J$4:$L$19</definedName>
    <definedName name="financialReportPersOverviewOverheadCopy4">'Personalübersicht (Fb)'!$N$4:$N$19</definedName>
    <definedName name="financialReportPersOverviewOverheadCopy5">'Personalübersicht (Fb)'!$P$4:$P$19</definedName>
    <definedName name="financialReportPersOverviewOverheadCopy6">'Personalübersicht (Fb)'!$O$4:$O$19</definedName>
    <definedName name="financialReportPersOverviewProjectCompareFunction">'Personalübersicht (Fb)'!$Q$25:$Q$38</definedName>
    <definedName name="financialReportPersOverviewProjectCopy1">'Personalübersicht (Fb)'!$B$25:$E$39</definedName>
    <definedName name="financialReportPersOverviewProjectCopy2">'Personalübersicht (Fb)'!$G$25:$H$39</definedName>
    <definedName name="financialReportPersOverviewProjectCopy3">'Personalübersicht (Fb)'!$J$25:$L$39</definedName>
    <definedName name="financialReportPersOverviewProjectCopy4">'Personalübersicht (Fb)'!$N$25:$N$39</definedName>
    <definedName name="financialReportPersOverviewProjectCopy5">'Personalübersicht (Fb)'!$P$25:$P$39</definedName>
    <definedName name="financialReportPersOverviewProjectCopy6">'Personalübersicht (Fb)'!$O$25:$O$39</definedName>
    <definedName name="summaryFunding">Zusammenfassung!$B$59:$E$68</definedName>
    <definedName name="summaryIncomeEquity">Zusammenfassung!$B$48:$E$55</definedName>
    <definedName name="summaryMaterialCosts">Zusammenfassung!$B$8:$E$37</definedName>
  </definedNames>
  <calcPr calcId="162913"/>
</workbook>
</file>

<file path=xl/calcChain.xml><?xml version="1.0" encoding="utf-8"?>
<calcChain xmlns="http://schemas.openxmlformats.org/spreadsheetml/2006/main">
  <c r="B57" i="9" l="1"/>
  <c r="B58" i="9"/>
  <c r="B59" i="9"/>
  <c r="B56" i="9"/>
  <c r="B10" i="9"/>
  <c r="B11" i="9"/>
  <c r="B12" i="9"/>
  <c r="B13" i="9"/>
  <c r="B14" i="9"/>
  <c r="B15" i="9"/>
  <c r="B16" i="9"/>
  <c r="B17" i="9"/>
  <c r="B18" i="9"/>
  <c r="B19" i="9"/>
  <c r="B20" i="9"/>
  <c r="B21" i="9"/>
  <c r="B22" i="9"/>
  <c r="B23" i="9"/>
  <c r="B24" i="9"/>
  <c r="B25" i="9"/>
  <c r="B9" i="9"/>
  <c r="D76" i="9" l="1"/>
  <c r="D75" i="9"/>
  <c r="D65" i="6" l="1"/>
  <c r="E65" i="6"/>
  <c r="D66" i="6"/>
  <c r="E66" i="6"/>
  <c r="B68" i="9" l="1"/>
  <c r="B69" i="9"/>
  <c r="B70" i="9"/>
  <c r="B67" i="9"/>
  <c r="D40" i="9" l="1"/>
  <c r="D68" i="9"/>
  <c r="D69" i="9"/>
  <c r="D70" i="9"/>
  <c r="D71" i="9"/>
  <c r="D72" i="9"/>
  <c r="D73" i="9"/>
  <c r="D74" i="9"/>
  <c r="D67" i="9"/>
  <c r="B61" i="9"/>
  <c r="B62" i="9"/>
  <c r="B63" i="9"/>
  <c r="B60" i="9"/>
  <c r="D57" i="9"/>
  <c r="D58" i="9"/>
  <c r="D59" i="9"/>
  <c r="D60" i="9"/>
  <c r="D61" i="9"/>
  <c r="D62" i="9"/>
  <c r="D63" i="9"/>
  <c r="D56"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9" i="9"/>
  <c r="C67" i="6" l="1"/>
  <c r="C68" i="6"/>
  <c r="B65" i="6"/>
  <c r="C65" i="6"/>
  <c r="B66" i="6"/>
  <c r="C66" i="6"/>
  <c r="Q38" i="10" l="1"/>
  <c r="Q38" i="2"/>
  <c r="Q37" i="10"/>
  <c r="Q37" i="2"/>
  <c r="Q36" i="10"/>
  <c r="Q36" i="2"/>
  <c r="Q35" i="10"/>
  <c r="Q35" i="2"/>
  <c r="Q34" i="10"/>
  <c r="Q34" i="2"/>
  <c r="Q18" i="10"/>
  <c r="Q18" i="2"/>
  <c r="Q17" i="10"/>
  <c r="Q17" i="2"/>
  <c r="Q16" i="10"/>
  <c r="Q16" i="2"/>
  <c r="Q15" i="10"/>
  <c r="Q15" i="2"/>
  <c r="Q14" i="10"/>
  <c r="Q14" i="2"/>
  <c r="Q13" i="10"/>
  <c r="Q13" i="2"/>
  <c r="Q12" i="10"/>
  <c r="Q12" i="2"/>
  <c r="Q11" i="10"/>
  <c r="Q11" i="2"/>
  <c r="Q10" i="10"/>
  <c r="Q10" i="2"/>
  <c r="Q9" i="10"/>
  <c r="Q9" i="2"/>
  <c r="Q8" i="10"/>
  <c r="Q8" i="2"/>
  <c r="B72" i="9" l="1"/>
  <c r="B73" i="9"/>
  <c r="B74" i="9"/>
  <c r="B71" i="9"/>
  <c r="B27" i="9"/>
  <c r="B28" i="9"/>
  <c r="B29" i="9"/>
  <c r="B30" i="9"/>
  <c r="B31" i="9"/>
  <c r="B32" i="9"/>
  <c r="B33" i="9"/>
  <c r="B34" i="9"/>
  <c r="B35" i="9"/>
  <c r="B36" i="9"/>
  <c r="B37" i="9"/>
  <c r="B38" i="9"/>
  <c r="B26" i="9"/>
  <c r="F74" i="9" l="1"/>
  <c r="H74" i="9" s="1"/>
  <c r="I74" i="1"/>
  <c r="F74" i="1"/>
  <c r="F73" i="9"/>
  <c r="H73" i="9" s="1"/>
  <c r="I73" i="1"/>
  <c r="F73" i="1"/>
  <c r="F63" i="9"/>
  <c r="H63" i="9" s="1"/>
  <c r="B55" i="6"/>
  <c r="C55" i="6"/>
  <c r="D55" i="6"/>
  <c r="E55" i="6"/>
  <c r="H63" i="1"/>
  <c r="F63" i="1"/>
  <c r="F62" i="9"/>
  <c r="H62" i="9" s="1"/>
  <c r="B54" i="6"/>
  <c r="C54" i="6"/>
  <c r="D54" i="6"/>
  <c r="E54" i="6"/>
  <c r="H62" i="1"/>
  <c r="F62" i="1"/>
  <c r="F38" i="9"/>
  <c r="H38" i="9" s="1"/>
  <c r="B37" i="6"/>
  <c r="C37" i="6"/>
  <c r="D37" i="6"/>
  <c r="E37" i="6"/>
  <c r="H38" i="1"/>
  <c r="F38" i="1"/>
  <c r="F37" i="9"/>
  <c r="H37" i="9" s="1"/>
  <c r="B36" i="6"/>
  <c r="C36" i="6"/>
  <c r="D36" i="6"/>
  <c r="E36" i="6"/>
  <c r="H37" i="1"/>
  <c r="F37" i="1"/>
  <c r="F36" i="9"/>
  <c r="H36" i="9" s="1"/>
  <c r="B35" i="6"/>
  <c r="C35" i="6"/>
  <c r="D35" i="6"/>
  <c r="E35" i="6"/>
  <c r="H36" i="1"/>
  <c r="F36" i="1"/>
  <c r="F35" i="9"/>
  <c r="H35" i="9" s="1"/>
  <c r="B34" i="6"/>
  <c r="C34" i="6"/>
  <c r="D34" i="6"/>
  <c r="E34" i="6"/>
  <c r="H35" i="1"/>
  <c r="F35" i="1"/>
  <c r="I68" i="1"/>
  <c r="I69" i="1"/>
  <c r="I70" i="1"/>
  <c r="I72" i="1"/>
  <c r="I67" i="1"/>
  <c r="H10" i="1"/>
  <c r="H11" i="1"/>
  <c r="H12" i="1"/>
  <c r="H13" i="1"/>
  <c r="H14" i="1"/>
  <c r="H15" i="1"/>
  <c r="H16" i="1"/>
  <c r="H17" i="1"/>
  <c r="H18" i="1"/>
  <c r="H19" i="1"/>
  <c r="H20" i="1"/>
  <c r="H21" i="1"/>
  <c r="H22" i="1"/>
  <c r="H23" i="1"/>
  <c r="H24" i="1"/>
  <c r="H25" i="1"/>
  <c r="H26" i="1"/>
  <c r="H27" i="1"/>
  <c r="H28" i="1"/>
  <c r="H29" i="1"/>
  <c r="H30" i="1"/>
  <c r="H31" i="1"/>
  <c r="H32" i="1"/>
  <c r="H33" i="1"/>
  <c r="H34" i="1"/>
  <c r="H40" i="1"/>
  <c r="H56" i="1"/>
  <c r="H57" i="1"/>
  <c r="H58" i="1"/>
  <c r="H59" i="1"/>
  <c r="H60" i="1"/>
  <c r="H61" i="1"/>
  <c r="B5" i="5"/>
  <c r="B5" i="8"/>
  <c r="B3" i="8"/>
  <c r="B4" i="5"/>
  <c r="B3" i="5"/>
  <c r="D77" i="9"/>
  <c r="E64" i="6"/>
  <c r="D64" i="6"/>
  <c r="C64" i="6"/>
  <c r="B64" i="6"/>
  <c r="F72" i="1"/>
  <c r="G21" i="8"/>
  <c r="G21" i="5"/>
  <c r="C4" i="9"/>
  <c r="Q19" i="10"/>
  <c r="E60" i="6"/>
  <c r="E61" i="6"/>
  <c r="E62" i="6"/>
  <c r="E63" i="6"/>
  <c r="D60" i="6"/>
  <c r="D61" i="6"/>
  <c r="D62" i="6"/>
  <c r="D63" i="6"/>
  <c r="C60" i="6"/>
  <c r="C61" i="6"/>
  <c r="C62" i="6"/>
  <c r="C63" i="6"/>
  <c r="D59" i="6"/>
  <c r="E59" i="6"/>
  <c r="C59" i="6"/>
  <c r="H40" i="9"/>
  <c r="H61" i="9"/>
  <c r="H76" i="9"/>
  <c r="C2" i="9"/>
  <c r="C3" i="9"/>
  <c r="Q19" i="2"/>
  <c r="F34" i="9"/>
  <c r="H34" i="9" s="1"/>
  <c r="B33" i="6"/>
  <c r="C33" i="6"/>
  <c r="D33" i="6"/>
  <c r="E33" i="6"/>
  <c r="F34" i="1"/>
  <c r="E77" i="9"/>
  <c r="C77" i="9"/>
  <c r="D64" i="9"/>
  <c r="E64" i="9"/>
  <c r="C64" i="9"/>
  <c r="D39" i="9"/>
  <c r="D41" i="9" s="1"/>
  <c r="E39" i="9"/>
  <c r="C39" i="9"/>
  <c r="C77" i="1"/>
  <c r="D64" i="1"/>
  <c r="E64" i="1"/>
  <c r="C64" i="1"/>
  <c r="D39" i="1"/>
  <c r="D41" i="1" s="1"/>
  <c r="E39" i="1"/>
  <c r="C39" i="1"/>
  <c r="C41" i="1" s="1"/>
  <c r="F75" i="9"/>
  <c r="H75" i="9" s="1"/>
  <c r="E25" i="6"/>
  <c r="E26" i="6"/>
  <c r="E27" i="6"/>
  <c r="E28" i="6"/>
  <c r="E29" i="6"/>
  <c r="E30" i="6"/>
  <c r="E31" i="6"/>
  <c r="E32" i="6"/>
  <c r="D25" i="6"/>
  <c r="D26" i="6"/>
  <c r="D27" i="6"/>
  <c r="D28" i="6"/>
  <c r="D29" i="6"/>
  <c r="D30" i="6"/>
  <c r="D31" i="6"/>
  <c r="D32" i="6"/>
  <c r="C25" i="6"/>
  <c r="C26" i="6"/>
  <c r="C27" i="6"/>
  <c r="C28" i="6"/>
  <c r="C29" i="6"/>
  <c r="C30" i="6"/>
  <c r="C31" i="6"/>
  <c r="C32" i="6"/>
  <c r="B25" i="6"/>
  <c r="B26" i="6"/>
  <c r="B27" i="6"/>
  <c r="B28" i="6"/>
  <c r="B29" i="6"/>
  <c r="B30" i="6"/>
  <c r="B31" i="6"/>
  <c r="B32" i="6"/>
  <c r="F26" i="1"/>
  <c r="F27" i="1"/>
  <c r="F28" i="1"/>
  <c r="F29" i="1"/>
  <c r="F30" i="1"/>
  <c r="F31" i="1"/>
  <c r="F32" i="1"/>
  <c r="F33" i="1"/>
  <c r="C5" i="9"/>
  <c r="C7" i="9" s="1"/>
  <c r="C1" i="9"/>
  <c r="F24" i="2"/>
  <c r="P24" i="2"/>
  <c r="O24" i="2"/>
  <c r="F3" i="2"/>
  <c r="P3" i="2"/>
  <c r="O3" i="2"/>
  <c r="O23" i="2"/>
  <c r="O2" i="2"/>
  <c r="Q23" i="2"/>
  <c r="Q2" i="2"/>
  <c r="P40" i="10"/>
  <c r="O40" i="10"/>
  <c r="M40" i="10"/>
  <c r="I40" i="10"/>
  <c r="Q40" i="10" s="1"/>
  <c r="F40" i="10"/>
  <c r="Q39" i="10"/>
  <c r="Q33" i="10"/>
  <c r="Q32" i="10"/>
  <c r="Q31" i="10"/>
  <c r="Q30" i="10"/>
  <c r="Q29" i="10"/>
  <c r="Q28" i="10"/>
  <c r="Q27" i="10"/>
  <c r="Q26" i="10"/>
  <c r="Q25" i="10"/>
  <c r="P20" i="10"/>
  <c r="O20" i="10"/>
  <c r="D44" i="9" s="1"/>
  <c r="D51" i="9" s="1"/>
  <c r="M20" i="10"/>
  <c r="I20" i="10"/>
  <c r="I21" i="10" s="1"/>
  <c r="E44" i="9" s="1"/>
  <c r="F20" i="10"/>
  <c r="Q7" i="10"/>
  <c r="Q6" i="10"/>
  <c r="Q5" i="10"/>
  <c r="Q4" i="10"/>
  <c r="F72" i="9"/>
  <c r="H72" i="9" s="1"/>
  <c r="F71" i="9"/>
  <c r="H71" i="9" s="1"/>
  <c r="F70" i="9"/>
  <c r="H70" i="9" s="1"/>
  <c r="F69" i="9"/>
  <c r="H69" i="9" s="1"/>
  <c r="F68" i="9"/>
  <c r="H68" i="9" s="1"/>
  <c r="F67" i="9"/>
  <c r="H67" i="9" s="1"/>
  <c r="F61" i="9"/>
  <c r="F60" i="9"/>
  <c r="H60" i="9" s="1"/>
  <c r="F59" i="9"/>
  <c r="H59" i="9" s="1"/>
  <c r="F58" i="9"/>
  <c r="H58" i="9" s="1"/>
  <c r="F57" i="9"/>
  <c r="H57" i="9" s="1"/>
  <c r="F56" i="9"/>
  <c r="H56" i="9" s="1"/>
  <c r="C51" i="9"/>
  <c r="C46" i="9"/>
  <c r="C47" i="9" s="1"/>
  <c r="F40" i="9"/>
  <c r="F33" i="9"/>
  <c r="H33" i="9" s="1"/>
  <c r="F32" i="9"/>
  <c r="H32" i="9" s="1"/>
  <c r="F31" i="9"/>
  <c r="H31" i="9" s="1"/>
  <c r="F30" i="9"/>
  <c r="H30" i="9"/>
  <c r="F29" i="9"/>
  <c r="H29" i="9" s="1"/>
  <c r="F28" i="9"/>
  <c r="H28" i="9" s="1"/>
  <c r="F27" i="9"/>
  <c r="H27" i="9" s="1"/>
  <c r="F26" i="9"/>
  <c r="H26" i="9" s="1"/>
  <c r="F25" i="9"/>
  <c r="H25" i="9" s="1"/>
  <c r="F24" i="9"/>
  <c r="H24" i="9"/>
  <c r="F23" i="9"/>
  <c r="H23" i="9" s="1"/>
  <c r="F22" i="9"/>
  <c r="H22" i="9" s="1"/>
  <c r="F21" i="9"/>
  <c r="H21" i="9" s="1"/>
  <c r="F20" i="9"/>
  <c r="H20" i="9" s="1"/>
  <c r="F19" i="9"/>
  <c r="H19" i="9" s="1"/>
  <c r="F18" i="9"/>
  <c r="H18" i="9" s="1"/>
  <c r="F17" i="9"/>
  <c r="H17" i="9" s="1"/>
  <c r="F16" i="9"/>
  <c r="H16" i="9" s="1"/>
  <c r="F15" i="9"/>
  <c r="H15" i="9" s="1"/>
  <c r="F14" i="9"/>
  <c r="H14" i="9" s="1"/>
  <c r="F13" i="9"/>
  <c r="H13" i="9" s="1"/>
  <c r="F12" i="9"/>
  <c r="H12" i="9" s="1"/>
  <c r="F11" i="9"/>
  <c r="H11" i="9" s="1"/>
  <c r="F10" i="9"/>
  <c r="H10" i="9" s="1"/>
  <c r="F9" i="9"/>
  <c r="H9" i="9"/>
  <c r="C21" i="8"/>
  <c r="D21" i="8"/>
  <c r="E21" i="8"/>
  <c r="C46" i="8"/>
  <c r="E46" i="8"/>
  <c r="E48" i="8" s="1"/>
  <c r="F43" i="8"/>
  <c r="G43" i="8"/>
  <c r="F44" i="8"/>
  <c r="G44" i="8"/>
  <c r="F45" i="8"/>
  <c r="G45" i="8"/>
  <c r="D46" i="8"/>
  <c r="D48" i="8" s="1"/>
  <c r="G49" i="8"/>
  <c r="G50" i="8"/>
  <c r="F51" i="8"/>
  <c r="F52" i="8"/>
  <c r="C53" i="8"/>
  <c r="C57" i="8" s="1"/>
  <c r="D53" i="8"/>
  <c r="D54" i="8" s="1"/>
  <c r="E53" i="8"/>
  <c r="E54" i="8" s="1"/>
  <c r="G55" i="8"/>
  <c r="G56" i="8"/>
  <c r="C58" i="8"/>
  <c r="D58" i="8"/>
  <c r="E58" i="8"/>
  <c r="F58" i="8" s="1"/>
  <c r="G61" i="8"/>
  <c r="G62" i="8"/>
  <c r="F63" i="8"/>
  <c r="G63" i="8"/>
  <c r="F64" i="8"/>
  <c r="G64" i="8" s="1"/>
  <c r="F65" i="8"/>
  <c r="G65" i="8"/>
  <c r="F66" i="8"/>
  <c r="G66" i="8"/>
  <c r="F67" i="8"/>
  <c r="G67" i="8"/>
  <c r="F68" i="8"/>
  <c r="G68" i="8"/>
  <c r="C69" i="8"/>
  <c r="D69" i="8"/>
  <c r="F69" i="8" s="1"/>
  <c r="E69" i="8"/>
  <c r="E83" i="8" s="1"/>
  <c r="F72" i="8"/>
  <c r="G72" i="8" s="1"/>
  <c r="F73" i="8"/>
  <c r="G73" i="8"/>
  <c r="F74" i="8"/>
  <c r="G74" i="8" s="1"/>
  <c r="F75" i="8"/>
  <c r="G75" i="8"/>
  <c r="F77" i="8"/>
  <c r="G77" i="8"/>
  <c r="F78" i="8"/>
  <c r="F79" i="8"/>
  <c r="G79" i="8"/>
  <c r="C80" i="8"/>
  <c r="D80" i="8"/>
  <c r="E80" i="8"/>
  <c r="G81" i="8"/>
  <c r="G82" i="8"/>
  <c r="C3" i="6"/>
  <c r="B24" i="6"/>
  <c r="D7" i="1"/>
  <c r="D21" i="5"/>
  <c r="C7" i="1"/>
  <c r="C21" i="5"/>
  <c r="E76" i="6"/>
  <c r="D76" i="6"/>
  <c r="E75" i="6"/>
  <c r="D75" i="6"/>
  <c r="C76" i="6"/>
  <c r="C75" i="6"/>
  <c r="B60" i="6"/>
  <c r="B61" i="6"/>
  <c r="B62" i="6"/>
  <c r="B63" i="6"/>
  <c r="B59" i="6"/>
  <c r="D49" i="6"/>
  <c r="E49" i="6"/>
  <c r="D50" i="6"/>
  <c r="E50" i="6"/>
  <c r="D51" i="6"/>
  <c r="E51" i="6"/>
  <c r="D52" i="6"/>
  <c r="E52" i="6"/>
  <c r="D53" i="6"/>
  <c r="E53" i="6"/>
  <c r="E48" i="6"/>
  <c r="D48" i="6"/>
  <c r="C49" i="6"/>
  <c r="C50" i="6"/>
  <c r="C51" i="6"/>
  <c r="C52" i="6"/>
  <c r="C53" i="6"/>
  <c r="C48" i="6"/>
  <c r="B49" i="6"/>
  <c r="B50" i="6"/>
  <c r="B51" i="6"/>
  <c r="B52" i="6"/>
  <c r="B53" i="6"/>
  <c r="B48" i="6"/>
  <c r="E9" i="6"/>
  <c r="E10" i="6"/>
  <c r="E11" i="6"/>
  <c r="E12" i="6"/>
  <c r="E13" i="6"/>
  <c r="E14" i="6"/>
  <c r="E15" i="6"/>
  <c r="E16" i="6"/>
  <c r="E17" i="6"/>
  <c r="E18" i="6"/>
  <c r="E19" i="6"/>
  <c r="E20" i="6"/>
  <c r="E21" i="6"/>
  <c r="E22" i="6"/>
  <c r="E23" i="6"/>
  <c r="E24" i="6"/>
  <c r="E8" i="6"/>
  <c r="D9" i="6"/>
  <c r="D10" i="6"/>
  <c r="D11" i="6"/>
  <c r="D12" i="6"/>
  <c r="D13" i="6"/>
  <c r="D14" i="6"/>
  <c r="D15" i="6"/>
  <c r="D16" i="6"/>
  <c r="D17" i="6"/>
  <c r="D18" i="6"/>
  <c r="D19" i="6"/>
  <c r="D20" i="6"/>
  <c r="D21" i="6"/>
  <c r="D22" i="6"/>
  <c r="D23" i="6"/>
  <c r="D24" i="6"/>
  <c r="D8" i="6"/>
  <c r="C9" i="6"/>
  <c r="C10" i="6"/>
  <c r="C11" i="6"/>
  <c r="C12" i="6"/>
  <c r="C13" i="6"/>
  <c r="C14" i="6"/>
  <c r="C15" i="6"/>
  <c r="C16" i="6"/>
  <c r="C17" i="6"/>
  <c r="C18" i="6"/>
  <c r="C19" i="6"/>
  <c r="C20" i="6"/>
  <c r="C21" i="6"/>
  <c r="C22" i="6"/>
  <c r="C23" i="6"/>
  <c r="C24" i="6"/>
  <c r="C8" i="6"/>
  <c r="B9" i="6"/>
  <c r="B10" i="6"/>
  <c r="B11" i="6"/>
  <c r="B12" i="6"/>
  <c r="B13" i="6"/>
  <c r="B14" i="6"/>
  <c r="B15" i="6"/>
  <c r="B16" i="6"/>
  <c r="B17" i="6"/>
  <c r="B18" i="6"/>
  <c r="B19" i="6"/>
  <c r="B20" i="6"/>
  <c r="B21" i="6"/>
  <c r="B22" i="6"/>
  <c r="B23" i="6"/>
  <c r="B8" i="6"/>
  <c r="C2" i="6"/>
  <c r="C1" i="6"/>
  <c r="C4" i="6"/>
  <c r="C6" i="6" s="1"/>
  <c r="Q32" i="2"/>
  <c r="Q33" i="2"/>
  <c r="Q39" i="2"/>
  <c r="F15" i="1"/>
  <c r="Q25" i="2"/>
  <c r="Q26" i="2"/>
  <c r="Q27" i="2"/>
  <c r="Q28" i="2"/>
  <c r="Q29" i="2"/>
  <c r="Q30" i="2"/>
  <c r="Q31" i="2"/>
  <c r="Q5" i="2"/>
  <c r="Q6" i="2"/>
  <c r="Q7" i="2"/>
  <c r="F70" i="1"/>
  <c r="F40" i="1"/>
  <c r="F9" i="1"/>
  <c r="H9" i="1"/>
  <c r="Q4" i="2"/>
  <c r="G7" i="1"/>
  <c r="O40" i="2"/>
  <c r="D45" i="1" s="1"/>
  <c r="F40" i="2"/>
  <c r="F57" i="1"/>
  <c r="F58" i="1"/>
  <c r="F59" i="1"/>
  <c r="F60" i="1"/>
  <c r="F61" i="1"/>
  <c r="P20" i="2"/>
  <c r="F20" i="2"/>
  <c r="O20" i="2"/>
  <c r="D44" i="1"/>
  <c r="P40" i="2"/>
  <c r="F86" i="5"/>
  <c r="F85" i="5"/>
  <c r="G81" i="5"/>
  <c r="G80" i="5"/>
  <c r="E79" i="5"/>
  <c r="D79" i="5"/>
  <c r="D82" i="5"/>
  <c r="C79" i="5"/>
  <c r="G78" i="5"/>
  <c r="F78" i="5"/>
  <c r="G74" i="5"/>
  <c r="F74" i="5"/>
  <c r="F73" i="5"/>
  <c r="F72" i="5"/>
  <c r="F71" i="5"/>
  <c r="G71" i="5" s="1"/>
  <c r="E68" i="5"/>
  <c r="E82" i="5" s="1"/>
  <c r="D68" i="5"/>
  <c r="C68" i="5"/>
  <c r="C82" i="5" s="1"/>
  <c r="G67" i="5"/>
  <c r="F67" i="5"/>
  <c r="G66" i="5"/>
  <c r="F66" i="5"/>
  <c r="G65" i="5"/>
  <c r="F65" i="5"/>
  <c r="F64" i="5"/>
  <c r="F63" i="5"/>
  <c r="F62" i="5"/>
  <c r="G61" i="5"/>
  <c r="G60" i="5"/>
  <c r="D57" i="5"/>
  <c r="F57" i="5" s="1"/>
  <c r="G57" i="5" s="1"/>
  <c r="C57" i="5"/>
  <c r="G55" i="5"/>
  <c r="G54" i="5"/>
  <c r="D52" i="5"/>
  <c r="C52" i="5"/>
  <c r="C53" i="5"/>
  <c r="G49" i="5"/>
  <c r="G48" i="5"/>
  <c r="E45" i="5"/>
  <c r="E56" i="5"/>
  <c r="E84" i="5" s="1"/>
  <c r="E87" i="5" s="1"/>
  <c r="D45" i="5"/>
  <c r="D47" i="5" s="1"/>
  <c r="C45" i="5"/>
  <c r="C47" i="5" s="1"/>
  <c r="G44" i="5"/>
  <c r="F44" i="5"/>
  <c r="G43" i="5"/>
  <c r="F43" i="5"/>
  <c r="F42" i="5"/>
  <c r="G42" i="5"/>
  <c r="E21" i="5"/>
  <c r="E7" i="1"/>
  <c r="F84" i="1"/>
  <c r="F83" i="1"/>
  <c r="F68" i="1"/>
  <c r="F69" i="1"/>
  <c r="F71" i="1"/>
  <c r="I71" i="1"/>
  <c r="F67" i="1"/>
  <c r="F56" i="1"/>
  <c r="I20" i="2"/>
  <c r="I21" i="2" s="1"/>
  <c r="E44" i="1" s="1"/>
  <c r="C51" i="1"/>
  <c r="C46" i="1"/>
  <c r="C47" i="1" s="1"/>
  <c r="M40" i="2"/>
  <c r="I40" i="2"/>
  <c r="M20" i="2"/>
  <c r="F10" i="1"/>
  <c r="F11" i="1"/>
  <c r="F12" i="1"/>
  <c r="F13" i="1"/>
  <c r="F14" i="1"/>
  <c r="F16" i="1"/>
  <c r="F17" i="1"/>
  <c r="F18" i="1"/>
  <c r="F19" i="1"/>
  <c r="F20" i="1"/>
  <c r="F21" i="1"/>
  <c r="F22" i="1"/>
  <c r="F23" i="1"/>
  <c r="F24" i="1"/>
  <c r="F25" i="1"/>
  <c r="F51" i="5"/>
  <c r="E57" i="5"/>
  <c r="E58" i="5" s="1"/>
  <c r="F50" i="5"/>
  <c r="G50" i="5" s="1"/>
  <c r="E52" i="5"/>
  <c r="E53" i="5" s="1"/>
  <c r="F79" i="5"/>
  <c r="F46" i="8"/>
  <c r="D77" i="1"/>
  <c r="E47" i="5"/>
  <c r="C48" i="8"/>
  <c r="C56" i="5"/>
  <c r="F52" i="5" l="1"/>
  <c r="D57" i="8"/>
  <c r="D59" i="8" s="1"/>
  <c r="C84" i="5"/>
  <c r="C87" i="5" s="1"/>
  <c r="I41" i="10"/>
  <c r="E45" i="9" s="1"/>
  <c r="F68" i="5"/>
  <c r="F80" i="8"/>
  <c r="C83" i="8"/>
  <c r="F76" i="9"/>
  <c r="C50" i="9"/>
  <c r="C52" i="9" s="1"/>
  <c r="C59" i="8"/>
  <c r="C85" i="8"/>
  <c r="F53" i="8"/>
  <c r="C54" i="8"/>
  <c r="Q20" i="10"/>
  <c r="C58" i="5"/>
  <c r="G58" i="8"/>
  <c r="E57" i="8"/>
  <c r="C41" i="6"/>
  <c r="D56" i="5"/>
  <c r="D58" i="5" s="1"/>
  <c r="F58" i="5" s="1"/>
  <c r="F45" i="5"/>
  <c r="Q20" i="2"/>
  <c r="D53" i="5"/>
  <c r="D83" i="8"/>
  <c r="D85" i="8"/>
  <c r="Q40" i="2"/>
  <c r="R40" i="10"/>
  <c r="R20" i="10"/>
  <c r="D45" i="9"/>
  <c r="F45" i="9" s="1"/>
  <c r="H45" i="9" s="1"/>
  <c r="I41" i="2"/>
  <c r="R20" i="2"/>
  <c r="E7" i="9"/>
  <c r="E77" i="1"/>
  <c r="F77" i="1" s="1"/>
  <c r="E46" i="9"/>
  <c r="E47" i="9" s="1"/>
  <c r="Q2" i="10"/>
  <c r="O2" i="10"/>
  <c r="I24" i="10"/>
  <c r="M3" i="10"/>
  <c r="D7" i="9"/>
  <c r="P3" i="10"/>
  <c r="I3" i="10"/>
  <c r="M24" i="10"/>
  <c r="O23" i="10"/>
  <c r="Q23" i="10"/>
  <c r="E51" i="9"/>
  <c r="F51" i="9" s="1"/>
  <c r="F3" i="10"/>
  <c r="D6" i="6"/>
  <c r="E6" i="6"/>
  <c r="E56" i="6"/>
  <c r="F24" i="10"/>
  <c r="F44" i="1"/>
  <c r="H44" i="1" s="1"/>
  <c r="D69" i="6"/>
  <c r="G7" i="9"/>
  <c r="F77" i="9"/>
  <c r="C50" i="1"/>
  <c r="C52" i="1" s="1"/>
  <c r="F44" i="9"/>
  <c r="H44" i="9" s="1"/>
  <c r="D56" i="6"/>
  <c r="E38" i="6"/>
  <c r="C56" i="6"/>
  <c r="C38" i="6"/>
  <c r="E69" i="6"/>
  <c r="D38" i="6"/>
  <c r="C69" i="6"/>
  <c r="C80" i="9"/>
  <c r="D80" i="9"/>
  <c r="C41" i="9"/>
  <c r="E80" i="9"/>
  <c r="C80" i="1"/>
  <c r="E41" i="1"/>
  <c r="D51" i="1"/>
  <c r="O3" i="10"/>
  <c r="P24" i="10"/>
  <c r="F39" i="1"/>
  <c r="O24" i="10"/>
  <c r="D46" i="1"/>
  <c r="E51" i="1"/>
  <c r="F39" i="9"/>
  <c r="F64" i="9"/>
  <c r="D80" i="1"/>
  <c r="E41" i="9"/>
  <c r="F64" i="1"/>
  <c r="C82" i="9" l="1"/>
  <c r="C44" i="6"/>
  <c r="D46" i="9"/>
  <c r="F46" i="9" s="1"/>
  <c r="E85" i="8"/>
  <c r="F83" i="8" s="1"/>
  <c r="E59" i="8"/>
  <c r="F56" i="5"/>
  <c r="D84" i="5"/>
  <c r="F57" i="8"/>
  <c r="E50" i="9"/>
  <c r="E52" i="9" s="1"/>
  <c r="E45" i="1"/>
  <c r="R40" i="2"/>
  <c r="E80" i="1"/>
  <c r="E72" i="6"/>
  <c r="D72" i="6"/>
  <c r="C82" i="1"/>
  <c r="C85" i="1" s="1"/>
  <c r="F51" i="1"/>
  <c r="D47" i="9"/>
  <c r="D50" i="9"/>
  <c r="C72" i="6"/>
  <c r="D47" i="1"/>
  <c r="D50" i="1"/>
  <c r="D41" i="6"/>
  <c r="D44" i="6" s="1"/>
  <c r="C74" i="6" l="1"/>
  <c r="C77" i="6" s="1"/>
  <c r="F85" i="8"/>
  <c r="D87" i="5"/>
  <c r="F87" i="5" s="1"/>
  <c r="F82" i="5"/>
  <c r="F84" i="5"/>
  <c r="E82" i="9"/>
  <c r="H82" i="9" s="1"/>
  <c r="E46" i="1"/>
  <c r="F45" i="1"/>
  <c r="H45" i="1" s="1"/>
  <c r="D74" i="6"/>
  <c r="D77" i="6" s="1"/>
  <c r="D52" i="9"/>
  <c r="F50" i="9"/>
  <c r="D82" i="9"/>
  <c r="D52" i="1"/>
  <c r="D82" i="1"/>
  <c r="E50" i="1" l="1"/>
  <c r="E47" i="1"/>
  <c r="E41" i="6"/>
  <c r="E44" i="6" s="1"/>
  <c r="E74" i="6" s="1"/>
  <c r="E77" i="6" s="1"/>
  <c r="F46" i="1"/>
  <c r="F80" i="9"/>
  <c r="F82" i="9"/>
  <c r="D85" i="1"/>
  <c r="E52" i="1" l="1"/>
  <c r="E82" i="1"/>
  <c r="F50" i="1"/>
  <c r="E85" i="1" l="1"/>
  <c r="F85" i="1" s="1"/>
  <c r="F82" i="1"/>
  <c r="F80" i="1"/>
</calcChain>
</file>

<file path=xl/comments1.xml><?xml version="1.0" encoding="utf-8"?>
<comments xmlns="http://schemas.openxmlformats.org/spreadsheetml/2006/main">
  <authors>
    <author>Neuzil Patrick</author>
  </authors>
  <commentList>
    <comment ref="H70" authorId="0" shapeId="0">
      <text>
        <r>
          <rPr>
            <b/>
            <sz val="9"/>
            <color indexed="81"/>
            <rFont val="Segoe UI"/>
            <family val="2"/>
          </rPr>
          <t>Neuzil Patrick:</t>
        </r>
        <r>
          <rPr>
            <sz val="9"/>
            <color indexed="81"/>
            <rFont val="Segoe UI"/>
            <family val="2"/>
          </rPr>
          <t xml:space="preserve">
Hier ist der Status der jeweiligen Förderung anzuführen; Auswahlfeld: bewilligt oder angesucht
</t>
        </r>
      </text>
    </comment>
  </commentList>
</comments>
</file>

<file path=xl/comments2.xml><?xml version="1.0" encoding="utf-8"?>
<comments xmlns="http://schemas.openxmlformats.org/spreadsheetml/2006/main">
  <authors>
    <author>Neuzil Patrick</author>
  </authors>
  <commentList>
    <comment ref="H66" authorId="0" shapeId="0">
      <text>
        <r>
          <rPr>
            <b/>
            <sz val="9"/>
            <color indexed="81"/>
            <rFont val="Segoe UI"/>
            <family val="2"/>
          </rPr>
          <t>Neuzil Patrick:</t>
        </r>
        <r>
          <rPr>
            <sz val="9"/>
            <color indexed="81"/>
            <rFont val="Segoe UI"/>
            <family val="2"/>
          </rPr>
          <t xml:space="preserve">
Hier ist der Status der jeweiligen Förderung anzuführen; Auswahlfeld: bewilligt oder angesucht
</t>
        </r>
      </text>
    </comment>
  </commentList>
</comments>
</file>

<file path=xl/comments3.xml><?xml version="1.0" encoding="utf-8"?>
<comments xmlns="http://schemas.openxmlformats.org/spreadsheetml/2006/main">
  <authors>
    <author>Luc</author>
  </authors>
  <commentList>
    <comment ref="L3" authorId="0" shapeId="0">
      <text>
        <r>
          <rPr>
            <sz val="10"/>
            <color indexed="81"/>
            <rFont val="Segoe UI"/>
            <family val="2"/>
          </rPr>
          <t>* optional</t>
        </r>
      </text>
    </comment>
  </commentList>
</comments>
</file>

<file path=xl/sharedStrings.xml><?xml version="1.0" encoding="utf-8"?>
<sst xmlns="http://schemas.openxmlformats.org/spreadsheetml/2006/main" count="417" uniqueCount="151">
  <si>
    <t>Miete und Betriebskosten</t>
  </si>
  <si>
    <t>Gas/Strom/Heizung</t>
  </si>
  <si>
    <t>Telefon inkl. Onlinekosten</t>
  </si>
  <si>
    <t>Büromaterial</t>
  </si>
  <si>
    <t>Kopierkosten</t>
  </si>
  <si>
    <t>Versicherungen, Leasingverträge</t>
  </si>
  <si>
    <t>Sonstiges Verbrauchsmaterial</t>
  </si>
  <si>
    <t>Fachliteratur/Abos</t>
  </si>
  <si>
    <t>Fahrt- und Reisekosten</t>
  </si>
  <si>
    <t>Weiterbildung</t>
  </si>
  <si>
    <t>Honorare (Rechts- und Beratungskosten, Supervision, etc.)</t>
  </si>
  <si>
    <t xml:space="preserve">Beiträge, Gebühren </t>
  </si>
  <si>
    <t>davon Overheadkosten</t>
  </si>
  <si>
    <t>GESAMT</t>
  </si>
  <si>
    <t>1. Sachkosten</t>
  </si>
  <si>
    <t>Overheadkosten in %</t>
  </si>
  <si>
    <t>Overhead</t>
  </si>
  <si>
    <t>Angebot/Projekt</t>
  </si>
  <si>
    <t>Funktion</t>
  </si>
  <si>
    <t>Eintritt</t>
  </si>
  <si>
    <t>Lohnkosten inkl. LNK</t>
  </si>
  <si>
    <t>nächste Vorrückung</t>
  </si>
  <si>
    <t>Overhead SUMME</t>
  </si>
  <si>
    <t>Ausbildung</t>
  </si>
  <si>
    <t>2. Personalkosten</t>
  </si>
  <si>
    <t>3. Gesamtkosten</t>
  </si>
  <si>
    <t>davon Overhead</t>
  </si>
  <si>
    <t>Overhead in %</t>
  </si>
  <si>
    <t>Summe</t>
  </si>
  <si>
    <t>Spenden</t>
  </si>
  <si>
    <t>Sponsoring</t>
  </si>
  <si>
    <t>Eigene Einnahmen (Mitgliedsbeiträge, Unkostenbeiträge,…)</t>
  </si>
  <si>
    <t>4. Einnahmen/Eigenmittel</t>
  </si>
  <si>
    <t>5. Förderungen</t>
  </si>
  <si>
    <t>Projekt SUMME</t>
  </si>
  <si>
    <t>Gesamterfordernis</t>
  </si>
  <si>
    <t>Davon Zentralmittel</t>
  </si>
  <si>
    <t>Davon Bezirksmittel</t>
  </si>
  <si>
    <t xml:space="preserve">Fördervorhaben: </t>
  </si>
  <si>
    <t>Ausgaben</t>
  </si>
  <si>
    <t>Einnahmen</t>
  </si>
  <si>
    <t>6. Gesamteinnahmen</t>
  </si>
  <si>
    <t>Ergebnis</t>
  </si>
  <si>
    <t>Projekt/  Vorhaben</t>
  </si>
  <si>
    <t>Informationsmaterial/ Öffentlichkeitsarbeit</t>
  </si>
  <si>
    <t>Für das Jahr:</t>
  </si>
  <si>
    <t>Pädagogische Erfordernisse</t>
  </si>
  <si>
    <t xml:space="preserve">EU </t>
  </si>
  <si>
    <t>Bundesministerium</t>
  </si>
  <si>
    <t>Abw. in %</t>
  </si>
  <si>
    <t>Projekt / Angebot</t>
  </si>
  <si>
    <t>Stufe</t>
  </si>
  <si>
    <t>Verw. Gr.</t>
  </si>
  <si>
    <t>Vord.-zeiten</t>
  </si>
  <si>
    <t>bei Anstellung nach SWÖ-KV zu befüllen</t>
  </si>
  <si>
    <t>Auflösung Rücklagen</t>
  </si>
  <si>
    <t>EU</t>
  </si>
  <si>
    <t xml:space="preserve">Vereinsname laut ZVR </t>
  </si>
  <si>
    <t>Fördervorhaben:</t>
  </si>
  <si>
    <t>Begründung:</t>
  </si>
  <si>
    <t>PLAN/IST:</t>
  </si>
  <si>
    <t>Hier sind entweder durchgehend die Plan-Werte ODER Ist-Werte einzufügen! Sofern die Ist-Werte bereits vorliegen, wären diese den Plan-Werten vorzuziehen</t>
  </si>
  <si>
    <t>Overheadkosten:</t>
  </si>
  <si>
    <t>Zu den Overheadkosten zählen:</t>
  </si>
  <si>
    <t>Sachkosten:</t>
  </si>
  <si>
    <t>Personalkosten:</t>
  </si>
  <si>
    <t>Abw. In %</t>
  </si>
  <si>
    <t>in%</t>
  </si>
  <si>
    <t>Zusätzlicher Standort</t>
  </si>
  <si>
    <t/>
  </si>
  <si>
    <t>Barrierefreie Sanitäranlagen</t>
  </si>
  <si>
    <t>-</t>
  </si>
  <si>
    <t>in Euro</t>
  </si>
  <si>
    <t>Reparaturen Instandhaltungen</t>
  </si>
  <si>
    <r>
      <t>Stadt Wien (</t>
    </r>
    <r>
      <rPr>
        <b/>
        <sz val="11"/>
        <color indexed="8"/>
        <rFont val="Calibri"/>
        <family val="2"/>
      </rPr>
      <t>OHNE</t>
    </r>
    <r>
      <rPr>
        <sz val="11"/>
        <color theme="1"/>
        <rFont val="Calibri"/>
        <family val="2"/>
        <scheme val="minor"/>
      </rPr>
      <t xml:space="preserve"> MA 13)</t>
    </r>
  </si>
  <si>
    <r>
      <t>Bezirk (</t>
    </r>
    <r>
      <rPr>
        <b/>
        <sz val="11"/>
        <color indexed="8"/>
        <rFont val="Calibri"/>
        <family val="2"/>
      </rPr>
      <t>OHNE</t>
    </r>
    <r>
      <rPr>
        <sz val="11"/>
        <color theme="1"/>
        <rFont val="Calibri"/>
        <family val="2"/>
        <scheme val="minor"/>
      </rPr>
      <t xml:space="preserve"> MA 13)</t>
    </r>
  </si>
  <si>
    <t>Förderart:</t>
  </si>
  <si>
    <t>Gesamtförderung</t>
  </si>
  <si>
    <t>Status</t>
  </si>
  <si>
    <t>angesucht</t>
  </si>
  <si>
    <t>bewilligt</t>
  </si>
  <si>
    <t>Förderwerber*in:</t>
  </si>
  <si>
    <t>Geringwertige Wirtschaftsgüter (Investitionen bis zu EUR 1.000,--)</t>
  </si>
  <si>
    <t>Investitionen über EUR 1.000,--</t>
  </si>
  <si>
    <r>
      <t>Stadt Wien (</t>
    </r>
    <r>
      <rPr>
        <b/>
        <sz val="11"/>
        <color indexed="8"/>
        <rFont val="Calibri"/>
        <family val="2"/>
      </rPr>
      <t>OHNE</t>
    </r>
    <r>
      <rPr>
        <sz val="11"/>
        <color theme="1"/>
        <rFont val="Calibri"/>
        <family val="2"/>
        <scheme val="minor"/>
      </rPr>
      <t xml:space="preserve"> MA 13);</t>
    </r>
    <r>
      <rPr>
        <sz val="8"/>
        <color indexed="8"/>
        <rFont val="Calibri"/>
        <family val="2"/>
      </rPr>
      <t xml:space="preserve"> bitte jede Magistratsabteilung einzeln anführen</t>
    </r>
  </si>
  <si>
    <r>
      <t xml:space="preserve">Bundesministerium, </t>
    </r>
    <r>
      <rPr>
        <sz val="8"/>
        <color indexed="8"/>
        <rFont val="Calibri"/>
        <family val="2"/>
      </rPr>
      <t>bitte jedes Ministerium einzeln anführen</t>
    </r>
  </si>
  <si>
    <r>
      <t>Bezirk (</t>
    </r>
    <r>
      <rPr>
        <b/>
        <sz val="11"/>
        <color indexed="8"/>
        <rFont val="Calibri"/>
        <family val="2"/>
      </rPr>
      <t>OHNE</t>
    </r>
    <r>
      <rPr>
        <sz val="11"/>
        <color theme="1"/>
        <rFont val="Calibri"/>
        <family val="2"/>
        <scheme val="minor"/>
      </rPr>
      <t xml:space="preserve"> MA 13), </t>
    </r>
    <r>
      <rPr>
        <sz val="8"/>
        <color indexed="8"/>
        <rFont val="Calibri"/>
        <family val="2"/>
      </rPr>
      <t>bitte den jeweiligen Bezirk anführen</t>
    </r>
  </si>
  <si>
    <t>Differenz (Gesamteinnahmen - Gesamtausgaben)</t>
  </si>
  <si>
    <t>Förderung MA 13 (Bezirksmittel)</t>
  </si>
  <si>
    <t>Förderung MA 13 (Zentralmittel)</t>
  </si>
  <si>
    <r>
      <t xml:space="preserve">Bezirk </t>
    </r>
    <r>
      <rPr>
        <b/>
        <sz val="11"/>
        <color indexed="8"/>
        <rFont val="Calibri"/>
        <family val="2"/>
      </rPr>
      <t>(OHNE MA 13)</t>
    </r>
  </si>
  <si>
    <r>
      <t xml:space="preserve">Stadt Wien </t>
    </r>
    <r>
      <rPr>
        <b/>
        <sz val="11"/>
        <color indexed="8"/>
        <rFont val="Calibri"/>
        <family val="2"/>
      </rPr>
      <t>(OHNE MA 13)</t>
    </r>
  </si>
  <si>
    <t>Förderjahr:</t>
  </si>
  <si>
    <t xml:space="preserve">Fördergegenstand: </t>
  </si>
  <si>
    <t>Fördernehmer*in:</t>
  </si>
  <si>
    <t>Fördergegenstand:</t>
  </si>
  <si>
    <t>Anstellungszeitraum im Förderjahr in Monaten</t>
  </si>
  <si>
    <t>&lt;- Bitte Begründung angeben</t>
  </si>
  <si>
    <t>1. Sachkosten (Sk)</t>
  </si>
  <si>
    <t>4. Einnahmen/Eigenmittel (Em)</t>
  </si>
  <si>
    <t>5. Förderungen (Fd)</t>
  </si>
  <si>
    <t>5. Förderungen (Fg)</t>
  </si>
  <si>
    <t>&lt;- Bitte Begründung und Status angeben</t>
  </si>
  <si>
    <t>&lt;- Bitte Status angeben</t>
  </si>
  <si>
    <t>Vord.-zeiten *</t>
  </si>
  <si>
    <t>Stufe / Beginn Förderzeitraum</t>
  </si>
  <si>
    <t>Verein X</t>
  </si>
  <si>
    <t>Neuer Standort</t>
  </si>
  <si>
    <t>Angebotsausweitung aufgrund zusätzlichen Standorts</t>
  </si>
  <si>
    <t>Neues Projekt</t>
  </si>
  <si>
    <t>Projekt X</t>
  </si>
  <si>
    <t xml:space="preserve">laufender Betrieb </t>
  </si>
  <si>
    <t>Standort wurde erst später eröffnet</t>
  </si>
  <si>
    <t>Arbeiten konnten nicht wie geplant umgesetzt werden</t>
  </si>
  <si>
    <t>PLAN-Werte (Spalte D)</t>
  </si>
  <si>
    <t xml:space="preserve">Förderungen </t>
  </si>
  <si>
    <t>Überschuss/Defizit (Einnahmen - Ausgaben)</t>
  </si>
  <si>
    <t>Hier können auch noch weitere Positionen hinzugefügt werden. Die Positionen müssen jedoch dem Österreichischen Kontenrahmen entsprechen. Um Kontinuität und Vergleichbarkeit bei den Voranschlägen, Ansuchen und Abrechnungen gewährleisten zu können, ist auf eine einheitliche Zuordnung der Ausgaben zu den Kostenarten zu achten. So muss z.B. im Rahmen der Abrechnung auch gewährleistet werden können, dass bei den Finanzberichten eine einfache Vergleichbarkeit zu den Buchhaltungskonten-Einzelnachweisen herzustellen ist.</t>
  </si>
  <si>
    <t>Hier können auch noch weitere Positionen hinzugefügt werden. Die Positionen müssen jedoch eindeutig dem Österreichischen Kontenrahmen zugeordnet werden können. Zwecks Vergleichbarkeit muss die Struktur des Finanzberichts der Struktur des Finanzplans zum Zeitpunkt der Einreichung entsprechen (gleiche Kostenpositionen). Zudem muss im Rahmen der Abrechnung auch gewährleistet werden können, dass bei den Finanzberichten eine einfache Vergleichbarkeit zu den Buchhaltungskonten-Einzelnachweisen herzustellen ist.</t>
  </si>
  <si>
    <t>Erstansuchen:</t>
  </si>
  <si>
    <t>Ja</t>
  </si>
  <si>
    <t>Nein</t>
  </si>
  <si>
    <t>Überschuss / Defizit (Gesamteinnahmen – Gesamtausgaben)</t>
  </si>
  <si>
    <t>Overhead bzw. - Gemeinkosten (indirekte Kosten),  sind jene Kosten, die nicht direkt einem Angebot/Projekt  zugerechnet werden können. Dazu zählen z.B. Verwaltungspersonal und Sachkosten für zentralen Aufwand. Sollten für einzelne Positionen Berechnungsschlüssel vorliegen, können diese entsprechend aliquotiert den Overheadkosten zugerechnet werden. Dies gilt sowohl für Personal- als auch Sachkosten.</t>
  </si>
  <si>
    <r>
      <t xml:space="preserve">Zieht sich die Datenfelder Funktion, Ausbildung, Angebot/Projekt, Eintritt, Anstellungszeitraum in Monaten, Stufe Beginn Förderzeitraum,  Verwendungsgruppe, Stufe, Vordienstzeiten, nächste Vorrückung, Lohnnebenkosten/Plan und Wst Plan aus der Personalübersicht, welche  im Rahmen der Einreichung übermittelt wurde; die restlichen Felder müssen manuell ausgefüllt werden und den IST-Stand darstellen.
</t>
    </r>
    <r>
      <rPr>
        <b/>
        <sz val="8"/>
        <color indexed="8"/>
        <rFont val="Calibri"/>
        <family val="2"/>
      </rPr>
      <t xml:space="preserve">ACHTUNG: </t>
    </r>
    <r>
      <rPr>
        <sz val="8"/>
        <color indexed="8"/>
        <rFont val="Calibri"/>
        <family val="2"/>
      </rPr>
      <t>Da im Rahmen der Abrechnung die Werte aus unterschiedlichen Datengrundlagen befüllt werden müssen, besteht die Möglichkeit, allfällige Abweichungen in einer Zeile gesamthaft darzustellen.</t>
    </r>
  </si>
  <si>
    <t>Personalübersicht (Fb)</t>
  </si>
  <si>
    <t>Einzelförderung</t>
  </si>
  <si>
    <t>sämtliche Sachkosten wie z.B. Mieten inkl. Technik und Reinigung bei zentralen Geschäftsstellen</t>
  </si>
  <si>
    <t>Hier ist zwischen Gesamt- und Einzelförderung zu unterscheiden; Gesamtförderung (Basisförderung) - ist eine Förderung zur Deckung des gesamten oder aliquoten Teiles des nach Abzug allfälliger Einnahmen verbleibenden Fehlbetrages für die bestimmungsgemäße Tätigkeit (Gesamttätigkeit oder Teilbereichstätigkeit) der Förderwerberin bzw. des Förderwerbers innerhalb eines im Fördervertrag bestimmten Zeitraumes; Einzelförderung -  ist eine Förderung für ein zeitlich abgegrenztes und sachlich bestimmtes Vorhaben (z.B. Förderung eines bestimmten Projekts).</t>
  </si>
  <si>
    <t>Diese Werte werden durch Aktivierung des Button "Planzahlen aus Finanzplan laden" importiert.</t>
  </si>
  <si>
    <t>Personalkosten für Geschäftsführung, päd. Leitung, Buchhaltung etc., sofern diese Personen nicht mit Zielgruppen arbeiten</t>
  </si>
  <si>
    <r>
      <t xml:space="preserve">Sollte bei einer Ist- Position gegenüber dem Planwert eine Abweichung von mindestens 10% </t>
    </r>
    <r>
      <rPr>
        <b/>
        <sz val="8"/>
        <color indexed="8"/>
        <rFont val="Calibri"/>
        <family val="2"/>
      </rPr>
      <t>UND</t>
    </r>
    <r>
      <rPr>
        <sz val="8"/>
        <color indexed="8"/>
        <rFont val="Calibri"/>
        <family val="2"/>
      </rPr>
      <t xml:space="preserve"> EUR 1.000,-- vorliegen, ist eine nachvollziehbare Begründung anzuführen.</t>
    </r>
  </si>
  <si>
    <r>
      <t xml:space="preserve">Die erhaltenen Förderungen der MA 13 sind unter Förderung  "MA 13 (Zentralmittel)" anzuführen. Sollte es für dieses Vorhaben auch eine Bezirksförderung seitens der MA 13 gegeben haben, ist parallel dazu das Feld "Förderung MA 13 (Bezirksmittel)" zu befüllen. </t>
    </r>
    <r>
      <rPr>
        <b/>
        <sz val="8"/>
        <color indexed="8"/>
        <rFont val="Calibri"/>
        <family val="2"/>
      </rPr>
      <t>ACHTUNG:</t>
    </r>
    <r>
      <rPr>
        <sz val="8"/>
        <color indexed="8"/>
        <rFont val="Calibri"/>
        <family val="2"/>
      </rPr>
      <t xml:space="preserve"> Die Planwerte werden durch Aktivierung des Button "Planzahlen aus Finanzplan laden"  importiert.</t>
    </r>
  </si>
  <si>
    <r>
      <rPr>
        <b/>
        <sz val="8"/>
        <color indexed="8"/>
        <rFont val="Calibri"/>
        <family val="2"/>
      </rPr>
      <t>NICHT BEFÜLLBAR</t>
    </r>
    <r>
      <rPr>
        <sz val="8"/>
        <color indexed="8"/>
        <rFont val="Calibri"/>
        <family val="2"/>
      </rPr>
      <t>, wird automatisch berechnet; die Differenz ergibt sich aus den Gesamteinnahmen abzüglich der Gesamtausgaben und stellt das Jahresergebnis dar.</t>
    </r>
  </si>
  <si>
    <t>Sollte bei einer Position gegenüber dem Vorjahr eine Abweichung von mindestens 2% und EUR 1.000,-- vorliegen, ist eine nachvollziehbare Begründung anzuführen.</t>
  </si>
  <si>
    <t>&lt;- Bitte Überschuss begründen</t>
  </si>
  <si>
    <t>&lt;- Bitte Defizit begründen</t>
  </si>
  <si>
    <t>Förderung MA 13 (Zentralmittel), nur bei IST-Zahlen</t>
  </si>
  <si>
    <t>Förderung MA 13 (Bezirksmittel), nur bei IST-Zahlen</t>
  </si>
  <si>
    <t xml:space="preserve">bei IST-Zahlen: Überschuss/Defizit 
bei PLAN-Zahlen: Gesamterfordernis </t>
  </si>
  <si>
    <t>Gesamterfordernis (bei IST-Zahlen: Überschuss/Defizit; bei PLAN-Zahlen: Gesamterfordernis</t>
  </si>
  <si>
    <t>Förderungen</t>
  </si>
  <si>
    <r>
      <t>Sollte bei anderen Förderstellen ebenfalls um eine Förderung angesucht weden, ist hier der Status des Antragses auszuwählen (bewilligt oder angesucht).</t>
    </r>
    <r>
      <rPr>
        <b/>
        <sz val="14"/>
        <color indexed="8"/>
        <rFont val="Calibri"/>
        <family val="2"/>
      </rPr>
      <t xml:space="preserve"> </t>
    </r>
    <r>
      <rPr>
        <b/>
        <sz val="8"/>
        <color indexed="8"/>
        <rFont val="Calibri"/>
        <family val="2"/>
      </rPr>
      <t>ACHTUNG: Bei IST-Spalten ist im Feld "Förderung MA 13 (Zentralmittel), nur bei IST-Zahlen" die erhaltene Förderung der MA 13 einzugeben. Sollte die/der Förderwerber*in seitens MA 13 auch bzw. nur eine Bezirksförderung für dieses Vorhaben erhalten haben, ist das Feld "Förderung MA 13 (Bezirksmittel), nur IST-Zahlen" zu befüllen.</t>
    </r>
  </si>
  <si>
    <r>
      <rPr>
        <b/>
        <sz val="8"/>
        <color indexed="8"/>
        <rFont val="Calibri"/>
        <family val="2"/>
      </rPr>
      <t>NICHT BEFÜLLBAR</t>
    </r>
    <r>
      <rPr>
        <sz val="8"/>
        <color indexed="8"/>
        <rFont val="Calibri"/>
        <family val="2"/>
      </rPr>
      <t xml:space="preserve">, wird automatisch berechnet; das Gesamterfordernis ergibt sich aus den geplanten Ausgaben abzüglich der geplanten Einnahmen. Die Differenz stellt den Förderbedarf des Vorhabens/Projekts bei der MA 13 dar. </t>
    </r>
    <r>
      <rPr>
        <b/>
        <sz val="8"/>
        <color indexed="8"/>
        <rFont val="Calibri"/>
        <family val="2"/>
      </rPr>
      <t xml:space="preserve">Sollte dieses Vorhaben auch aus MA 13 Bezirksmitteln gefördert werden müsste dies in den Feldern "davon aus Zentralmittel" und "davon aus Bezirksmittel" dementsprechend dargestellt werden. </t>
    </r>
    <r>
      <rPr>
        <b/>
        <sz val="8"/>
        <color indexed="8"/>
        <rFont val="Calibri"/>
        <family val="2"/>
      </rPr>
      <t>ACHTUNG: Bei IST-Spalten ergibt sich in diesem Feld nicht die beantragte Förderung, sondern ein etwaiger Übschuss oder ein etwaiges Defizit.</t>
    </r>
  </si>
  <si>
    <t>&lt;- Bitte Ausfüllen bei IST-Zahlen</t>
  </si>
  <si>
    <t>Basisansuchen 2024</t>
  </si>
  <si>
    <r>
      <t xml:space="preserve">Die detaillierten  Personalkosten für die Jahre </t>
    </r>
    <r>
      <rPr>
        <b/>
        <sz val="8"/>
        <color indexed="8"/>
        <rFont val="Calibri"/>
        <family val="2"/>
      </rPr>
      <t>2023 und 2024</t>
    </r>
    <r>
      <rPr>
        <sz val="8"/>
        <color indexed="8"/>
        <rFont val="Calibri"/>
        <family val="2"/>
      </rPr>
      <t xml:space="preserve"> sind in der Personalübersicht vollständig auszufüllen (bei Bedarf ist es möglich, noch weitere Zeilen einzufügen)! Die Summe der Overhead- und Projektkosten in der</t>
    </r>
    <r>
      <rPr>
        <b/>
        <sz val="8"/>
        <color indexed="8"/>
        <rFont val="Calibri"/>
        <family val="2"/>
      </rPr>
      <t xml:space="preserve"> Personalübersicht aus den Jahren 2023 und 2024 </t>
    </r>
    <r>
      <rPr>
        <sz val="8"/>
        <color indexed="8"/>
        <rFont val="Calibri"/>
        <family val="2"/>
      </rPr>
      <t xml:space="preserve">werden automatisch in den Finanzplan eingespeist. </t>
    </r>
    <r>
      <rPr>
        <b/>
        <sz val="8"/>
        <color indexed="8"/>
        <rFont val="Calibri"/>
        <family val="2"/>
      </rPr>
      <t xml:space="preserve">Bei dem Jahr 2022  müssen die Summen von Overhead und Projekt/Angebot direkt im Finanzplan eingegeben werden. </t>
    </r>
  </si>
  <si>
    <r>
      <t>Die detaillierten  Personalkosten für Plan und Ist im Jahr 2024 sind in der Personalübersicht vollständig auszufüllen (bei Bedarf ist es möglich, noch weitere Zeilen einzufügen)! Die Summe der Overhead- und Projektkosten in der</t>
    </r>
    <r>
      <rPr>
        <b/>
        <sz val="8"/>
        <color indexed="8"/>
        <rFont val="Calibri"/>
        <family val="2"/>
      </rPr>
      <t xml:space="preserve"> Personalübersicht aus dem Jahr 2024 (Plan UND Ist)  </t>
    </r>
    <r>
      <rPr>
        <sz val="8"/>
        <color indexed="8"/>
        <rFont val="Calibri"/>
        <family val="2"/>
      </rPr>
      <t xml:space="preserve">werden durch Aktivierung des Button "Planzahlen aus Finanzplan laden" importiert. </t>
    </r>
    <r>
      <rPr>
        <b/>
        <sz val="8"/>
        <color indexed="8"/>
        <rFont val="Calibri"/>
        <family val="2"/>
      </rPr>
      <t xml:space="preserve">Bei dem Jahr 2023  müssen die Summen von Overhead und Projekt/Angebot direkt im Finanzbericht eingegeben werden. </t>
    </r>
  </si>
  <si>
    <t>Differenz</t>
  </si>
  <si>
    <t>beantragt</t>
  </si>
  <si>
    <t>geplant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</si>
</sst>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0.0"/>
    <numFmt numFmtId="165" formatCode="#,##0.00_ ;\-#,##0.00\ "/>
  </numFmts>
  <fonts count="16" x14ac:knownFonts="1">
    <font>
      <sz val="11"/>
      <color theme="1"/>
      <name val="Calibri"/>
      <family val="2"/>
      <scheme val="minor"/>
    </font>
    <font>
      <b/>
      <sz val="11"/>
      <color indexed="8"/>
      <name val="Calibri"/>
      <family val="2"/>
    </font>
    <font>
      <b/>
      <sz val="8"/>
      <color indexed="8"/>
      <name val="Calibri"/>
      <family val="2"/>
    </font>
    <font>
      <sz val="8"/>
      <color indexed="8"/>
      <name val="Calibri"/>
      <family val="2"/>
    </font>
    <font>
      <b/>
      <sz val="9"/>
      <color indexed="81"/>
      <name val="Segoe UI"/>
      <family val="2"/>
    </font>
    <font>
      <sz val="9"/>
      <color indexed="81"/>
      <name val="Segoe UI"/>
      <family val="2"/>
    </font>
    <font>
      <sz val="10"/>
      <color indexed="81"/>
      <name val="Segoe UI"/>
      <family val="2"/>
    </font>
    <font>
      <b/>
      <sz val="14"/>
      <color indexed="8"/>
      <name val="Calibri"/>
      <family val="2"/>
    </font>
    <font>
      <sz val="11"/>
      <color theme="0"/>
      <name val="Calibri"/>
      <family val="2"/>
      <scheme val="minor"/>
    </font>
    <font>
      <b/>
      <sz val="11"/>
      <color theme="1"/>
      <name val="Calibri"/>
      <family val="2"/>
      <scheme val="minor"/>
    </font>
    <font>
      <sz val="11"/>
      <color rgb="FFFF0000"/>
      <name val="Calibri"/>
      <family val="2"/>
      <scheme val="minor"/>
    </font>
    <font>
      <b/>
      <sz val="8"/>
      <color theme="1"/>
      <name val="Calibri"/>
      <family val="2"/>
      <scheme val="minor"/>
    </font>
    <font>
      <sz val="11"/>
      <name val="Calibri"/>
      <family val="2"/>
      <scheme val="minor"/>
    </font>
    <font>
      <i/>
      <sz val="10"/>
      <color theme="1"/>
      <name val="Calibri"/>
      <family val="2"/>
      <scheme val="minor"/>
    </font>
    <font>
      <sz val="11"/>
      <color rgb="FFC00000"/>
      <name val="Calibri"/>
      <family val="2"/>
      <scheme val="minor"/>
    </font>
    <font>
      <sz val="8"/>
      <color theme="1"/>
      <name val="Calibri"/>
      <family val="2"/>
      <scheme val="minor"/>
    </font>
  </fonts>
  <fills count="10">
    <fill>
      <patternFill patternType="none"/>
    </fill>
    <fill>
      <patternFill patternType="gray125"/>
    </fill>
    <fill>
      <patternFill patternType="solid">
        <fgColor rgb="FFFFE285"/>
        <bgColor indexed="64"/>
      </patternFill>
    </fill>
    <fill>
      <patternFill patternType="solid">
        <fgColor rgb="FFFFFF00"/>
        <bgColor indexed="64"/>
      </patternFill>
    </fill>
    <fill>
      <patternFill patternType="solid">
        <fgColor rgb="FFC4E59F"/>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s>
  <cellStyleXfs count="1">
    <xf numFmtId="0" fontId="0" fillId="0" borderId="0"/>
  </cellStyleXfs>
  <cellXfs count="188">
    <xf numFmtId="0" fontId="0" fillId="0" borderId="0" xfId="0"/>
    <xf numFmtId="0" fontId="0" fillId="2" borderId="1" xfId="0" applyFill="1" applyBorder="1"/>
    <xf numFmtId="4" fontId="0" fillId="2" borderId="1" xfId="0" applyNumberFormat="1" applyFill="1" applyBorder="1" applyAlignment="1">
      <alignment horizontal="right" vertical="center"/>
    </xf>
    <xf numFmtId="4" fontId="0" fillId="0" borderId="0" xfId="0" applyNumberFormat="1" applyAlignment="1">
      <alignment horizontal="right" vertical="center"/>
    </xf>
    <xf numFmtId="4" fontId="0" fillId="0" borderId="1" xfId="0" applyNumberFormat="1" applyBorder="1" applyProtection="1">
      <protection locked="0"/>
    </xf>
    <xf numFmtId="0" fontId="0" fillId="0" borderId="1" xfId="0" applyBorder="1" applyProtection="1">
      <protection locked="0"/>
    </xf>
    <xf numFmtId="4" fontId="0" fillId="0" borderId="0" xfId="0" applyNumberFormat="1" applyAlignment="1">
      <alignment horizontal="center"/>
    </xf>
    <xf numFmtId="164" fontId="0" fillId="2" borderId="1" xfId="0" applyNumberFormat="1" applyFill="1" applyBorder="1" applyAlignment="1">
      <alignment horizontal="center"/>
    </xf>
    <xf numFmtId="4" fontId="0" fillId="2" borderId="2" xfId="0" applyNumberFormat="1" applyFill="1" applyBorder="1" applyAlignment="1">
      <alignment horizontal="right" vertical="center"/>
    </xf>
    <xf numFmtId="0" fontId="0" fillId="2" borderId="3" xfId="0" applyFill="1" applyBorder="1" applyAlignment="1">
      <alignment vertical="center" wrapText="1"/>
    </xf>
    <xf numFmtId="0" fontId="0" fillId="2" borderId="4" xfId="0" applyFill="1" applyBorder="1" applyAlignment="1">
      <alignment vertical="center" wrapText="1"/>
    </xf>
    <xf numFmtId="0" fontId="0" fillId="3" borderId="5" xfId="0" applyFill="1" applyBorder="1" applyAlignment="1">
      <alignment vertical="center" wrapText="1"/>
    </xf>
    <xf numFmtId="0" fontId="0" fillId="2" borderId="6" xfId="0" applyFill="1" applyBorder="1" applyAlignment="1">
      <alignment vertical="center"/>
    </xf>
    <xf numFmtId="0" fontId="0" fillId="2" borderId="3" xfId="0" applyFill="1" applyBorder="1" applyAlignment="1">
      <alignment vertical="center"/>
    </xf>
    <xf numFmtId="0" fontId="0" fillId="0" borderId="0" xfId="0" applyProtection="1">
      <protection locked="0"/>
    </xf>
    <xf numFmtId="0" fontId="0" fillId="4" borderId="1" xfId="0" applyFill="1" applyBorder="1" applyAlignment="1" applyProtection="1">
      <alignment wrapText="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7" xfId="0" applyBorder="1" applyAlignment="1" applyProtection="1">
      <alignment wrapText="1"/>
      <protection locked="0"/>
    </xf>
    <xf numFmtId="0" fontId="0" fillId="2" borderId="10" xfId="0" applyFill="1" applyBorder="1" applyAlignment="1">
      <alignment vertical="center" wrapText="1"/>
    </xf>
    <xf numFmtId="0" fontId="0" fillId="2" borderId="5" xfId="0" applyFill="1" applyBorder="1" applyAlignment="1">
      <alignment vertical="center" wrapText="1"/>
    </xf>
    <xf numFmtId="0" fontId="11" fillId="5" borderId="1" xfId="0" applyFont="1" applyFill="1" applyBorder="1" applyAlignment="1">
      <alignment wrapText="1"/>
    </xf>
    <xf numFmtId="0" fontId="11" fillId="5" borderId="1" xfId="0" applyFont="1" applyFill="1" applyBorder="1"/>
    <xf numFmtId="0" fontId="11" fillId="5" borderId="1" xfId="0" applyFont="1" applyFill="1" applyBorder="1" applyAlignment="1">
      <alignment vertical="center"/>
    </xf>
    <xf numFmtId="4" fontId="0" fillId="0" borderId="11" xfId="0" applyNumberFormat="1" applyBorder="1" applyProtection="1">
      <protection locked="0"/>
    </xf>
    <xf numFmtId="4" fontId="0" fillId="0" borderId="1" xfId="0" applyNumberFormat="1" applyBorder="1" applyAlignment="1">
      <alignment horizontal="right" vertical="center"/>
    </xf>
    <xf numFmtId="0" fontId="0" fillId="3" borderId="12" xfId="0" applyFill="1" applyBorder="1" applyAlignment="1">
      <alignment vertical="center" wrapText="1"/>
    </xf>
    <xf numFmtId="0" fontId="0" fillId="0" borderId="0" xfId="0" applyAlignment="1" applyProtection="1">
      <alignment horizontal="center"/>
      <protection locked="0"/>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9" fillId="0" borderId="0" xfId="0" applyFont="1"/>
    <xf numFmtId="1" fontId="0" fillId="0" borderId="0" xfId="0" applyNumberFormat="1" applyAlignment="1">
      <alignment horizontal="center"/>
    </xf>
    <xf numFmtId="0" fontId="0" fillId="0" borderId="0" xfId="0" applyAlignment="1">
      <alignment wrapText="1"/>
    </xf>
    <xf numFmtId="164" fontId="0" fillId="2" borderId="1" xfId="0" applyNumberFormat="1" applyFill="1" applyBorder="1" applyAlignment="1">
      <alignment horizontal="center" vertical="center"/>
    </xf>
    <xf numFmtId="1" fontId="0" fillId="0" borderId="1" xfId="0" applyNumberFormat="1" applyBorder="1" applyAlignment="1">
      <alignment horizontal="left" vertical="center" wrapText="1"/>
    </xf>
    <xf numFmtId="0" fontId="0" fillId="0" borderId="1" xfId="0" applyBorder="1"/>
    <xf numFmtId="0" fontId="0" fillId="5" borderId="1" xfId="0" applyFill="1" applyBorder="1" applyAlignment="1">
      <alignment wrapText="1"/>
    </xf>
    <xf numFmtId="4" fontId="0" fillId="2" borderId="1" xfId="0" applyNumberFormat="1" applyFill="1" applyBorder="1" applyAlignment="1">
      <alignment horizontal="center"/>
    </xf>
    <xf numFmtId="0" fontId="0" fillId="0" borderId="1" xfId="0" applyBorder="1" applyAlignment="1">
      <alignment wrapText="1"/>
    </xf>
    <xf numFmtId="0" fontId="0" fillId="0" borderId="0" xfId="0" applyAlignment="1">
      <alignment textRotation="255" wrapText="1"/>
    </xf>
    <xf numFmtId="164" fontId="0" fillId="6" borderId="0" xfId="0" applyNumberFormat="1" applyFill="1" applyAlignment="1">
      <alignment horizontal="center"/>
    </xf>
    <xf numFmtId="0" fontId="0" fillId="4" borderId="1" xfId="0" applyFill="1" applyBorder="1" applyAlignment="1">
      <alignment wrapText="1"/>
    </xf>
    <xf numFmtId="164" fontId="0" fillId="4" borderId="1" xfId="0" applyNumberFormat="1" applyFill="1" applyBorder="1" applyAlignment="1">
      <alignment horizontal="center" vertical="center"/>
    </xf>
    <xf numFmtId="0" fontId="0" fillId="4" borderId="1" xfId="0" applyFill="1" applyBorder="1"/>
    <xf numFmtId="4" fontId="0" fillId="4" borderId="1" xfId="0" applyNumberFormat="1" applyFill="1" applyBorder="1" applyAlignment="1">
      <alignment horizontal="right" vertical="center"/>
    </xf>
    <xf numFmtId="164" fontId="0" fillId="0" borderId="0" xfId="0" applyNumberFormat="1" applyAlignment="1">
      <alignment horizontal="center"/>
    </xf>
    <xf numFmtId="164" fontId="0" fillId="4" borderId="1" xfId="0" applyNumberFormat="1" applyFill="1" applyBorder="1" applyAlignment="1">
      <alignment horizontal="center"/>
    </xf>
    <xf numFmtId="0" fontId="9" fillId="5" borderId="1" xfId="0" applyFont="1" applyFill="1" applyBorder="1"/>
    <xf numFmtId="4" fontId="9" fillId="5" borderId="1" xfId="0" applyNumberFormat="1" applyFont="1" applyFill="1" applyBorder="1" applyAlignment="1">
      <alignment horizontal="right" vertical="center"/>
    </xf>
    <xf numFmtId="164" fontId="0" fillId="5" borderId="1" xfId="0" applyNumberFormat="1" applyFill="1" applyBorder="1" applyAlignment="1">
      <alignment horizontal="center" vertical="center"/>
    </xf>
    <xf numFmtId="4" fontId="0" fillId="0" borderId="1" xfId="0" applyNumberFormat="1" applyBorder="1"/>
    <xf numFmtId="4" fontId="0" fillId="6" borderId="13" xfId="0" applyNumberFormat="1" applyFill="1" applyBorder="1" applyAlignment="1">
      <alignment horizontal="center"/>
    </xf>
    <xf numFmtId="0" fontId="0" fillId="0" borderId="1" xfId="0" applyBorder="1" applyAlignment="1">
      <alignment horizontal="left" vertical="center" wrapText="1"/>
    </xf>
    <xf numFmtId="0" fontId="0" fillId="5" borderId="1" xfId="0" applyFill="1" applyBorder="1"/>
    <xf numFmtId="4" fontId="0" fillId="5" borderId="1" xfId="0" applyNumberFormat="1" applyFill="1" applyBorder="1"/>
    <xf numFmtId="164" fontId="0" fillId="5" borderId="13" xfId="0" applyNumberFormat="1" applyFill="1" applyBorder="1" applyAlignment="1">
      <alignment horizontal="center"/>
    </xf>
    <xf numFmtId="0" fontId="0" fillId="0" borderId="0" xfId="0" applyAlignment="1">
      <alignment horizontal="center"/>
    </xf>
    <xf numFmtId="0" fontId="0" fillId="0" borderId="0" xfId="0" applyAlignment="1" applyProtection="1">
      <alignment wrapText="1"/>
      <protection locked="0"/>
    </xf>
    <xf numFmtId="164" fontId="0" fillId="5" borderId="1" xfId="0" applyNumberFormat="1" applyFill="1" applyBorder="1" applyAlignment="1">
      <alignment horizontal="center"/>
    </xf>
    <xf numFmtId="0" fontId="0" fillId="0" borderId="8" xfId="0" applyBorder="1" applyAlignment="1" applyProtection="1">
      <alignment wrapText="1"/>
      <protection locked="0"/>
    </xf>
    <xf numFmtId="14" fontId="0" fillId="0" borderId="9" xfId="0" applyNumberFormat="1" applyBorder="1" applyProtection="1">
      <protection locked="0"/>
    </xf>
    <xf numFmtId="44" fontId="0" fillId="0" borderId="14" xfId="0" applyNumberFormat="1" applyBorder="1" applyProtection="1">
      <protection locked="0"/>
    </xf>
    <xf numFmtId="14" fontId="0" fillId="0" borderId="15" xfId="0" applyNumberFormat="1" applyBorder="1" applyProtection="1">
      <protection locked="0"/>
    </xf>
    <xf numFmtId="4" fontId="0" fillId="0" borderId="8" xfId="0" applyNumberFormat="1" applyBorder="1" applyProtection="1">
      <protection locked="0"/>
    </xf>
    <xf numFmtId="2" fontId="0" fillId="0" borderId="15" xfId="0" applyNumberFormat="1" applyBorder="1" applyProtection="1">
      <protection locked="0"/>
    </xf>
    <xf numFmtId="14" fontId="0" fillId="0" borderId="1" xfId="0" applyNumberFormat="1" applyBorder="1" applyProtection="1">
      <protection locked="0"/>
    </xf>
    <xf numFmtId="44" fontId="0" fillId="0" borderId="11" xfId="0" applyNumberFormat="1" applyBorder="1" applyProtection="1">
      <protection locked="0"/>
    </xf>
    <xf numFmtId="0" fontId="0" fillId="0" borderId="16" xfId="0" applyBorder="1" applyProtection="1">
      <protection locked="0"/>
    </xf>
    <xf numFmtId="4" fontId="0" fillId="0" borderId="7" xfId="0" applyNumberFormat="1" applyBorder="1" applyProtection="1">
      <protection locked="0"/>
    </xf>
    <xf numFmtId="2" fontId="0" fillId="0" borderId="16" xfId="0" applyNumberFormat="1" applyBorder="1" applyProtection="1">
      <protection locked="0"/>
    </xf>
    <xf numFmtId="14" fontId="0" fillId="0" borderId="5" xfId="0" applyNumberFormat="1" applyBorder="1" applyProtection="1">
      <protection locked="0"/>
    </xf>
    <xf numFmtId="2" fontId="0" fillId="0" borderId="5" xfId="0" applyNumberFormat="1" applyBorder="1" applyProtection="1">
      <protection locked="0"/>
    </xf>
    <xf numFmtId="0" fontId="12" fillId="0" borderId="5" xfId="0" applyFont="1" applyBorder="1" applyProtection="1">
      <protection locked="0"/>
    </xf>
    <xf numFmtId="4" fontId="12" fillId="0" borderId="14" xfId="0" applyNumberFormat="1" applyFont="1" applyBorder="1" applyProtection="1">
      <protection locked="0"/>
    </xf>
    <xf numFmtId="14" fontId="0" fillId="0" borderId="17" xfId="0" applyNumberFormat="1" applyBorder="1" applyProtection="1">
      <protection locked="0"/>
    </xf>
    <xf numFmtId="2" fontId="0" fillId="0" borderId="1" xfId="0" applyNumberFormat="1" applyBorder="1" applyProtection="1">
      <protection locked="0"/>
    </xf>
    <xf numFmtId="14" fontId="0" fillId="0" borderId="18" xfId="0" applyNumberFormat="1" applyBorder="1" applyProtection="1">
      <protection locked="0"/>
    </xf>
    <xf numFmtId="14" fontId="0" fillId="0" borderId="1" xfId="0" applyNumberFormat="1" applyBorder="1" applyAlignment="1" applyProtection="1">
      <alignment horizontal="right"/>
      <protection locked="0"/>
    </xf>
    <xf numFmtId="4" fontId="9" fillId="3" borderId="6" xfId="0" applyNumberFormat="1" applyFont="1" applyFill="1" applyBorder="1"/>
    <xf numFmtId="2" fontId="9" fillId="3" borderId="19" xfId="0" applyNumberFormat="1" applyFont="1" applyFill="1" applyBorder="1"/>
    <xf numFmtId="2" fontId="9" fillId="0" borderId="0" xfId="0" applyNumberFormat="1" applyFont="1"/>
    <xf numFmtId="0" fontId="9" fillId="0" borderId="20" xfId="0" applyFont="1" applyBorder="1"/>
    <xf numFmtId="4" fontId="9" fillId="3" borderId="21" xfId="0" applyNumberFormat="1" applyFont="1" applyFill="1" applyBorder="1"/>
    <xf numFmtId="165" fontId="0" fillId="0" borderId="7" xfId="0" applyNumberFormat="1" applyBorder="1"/>
    <xf numFmtId="165" fontId="9" fillId="3" borderId="22" xfId="0" applyNumberFormat="1" applyFont="1" applyFill="1" applyBorder="1"/>
    <xf numFmtId="2" fontId="9" fillId="3" borderId="23" xfId="0" applyNumberFormat="1" applyFont="1" applyFill="1" applyBorder="1"/>
    <xf numFmtId="165" fontId="0" fillId="0" borderId="24" xfId="0" applyNumberFormat="1" applyBorder="1"/>
    <xf numFmtId="165" fontId="0" fillId="3" borderId="6" xfId="0" applyNumberFormat="1" applyFill="1" applyBorder="1"/>
    <xf numFmtId="2" fontId="0" fillId="3" borderId="4" xfId="0" applyNumberFormat="1" applyFill="1" applyBorder="1"/>
    <xf numFmtId="0" fontId="0" fillId="3" borderId="25" xfId="0" applyFill="1" applyBorder="1" applyAlignment="1">
      <alignment vertical="center" wrapText="1"/>
    </xf>
    <xf numFmtId="2" fontId="0" fillId="3" borderId="26" xfId="0" applyNumberFormat="1" applyFill="1" applyBorder="1" applyAlignment="1">
      <alignment vertical="center"/>
    </xf>
    <xf numFmtId="0" fontId="0" fillId="3" borderId="26" xfId="0" applyFill="1" applyBorder="1" applyAlignment="1">
      <alignment horizontal="center" vertical="center" wrapText="1"/>
    </xf>
    <xf numFmtId="0" fontId="11" fillId="7" borderId="27" xfId="0" applyFont="1" applyFill="1" applyBorder="1" applyAlignment="1">
      <alignment vertical="center" wrapText="1"/>
    </xf>
    <xf numFmtId="0" fontId="11" fillId="5" borderId="1" xfId="0" applyFont="1" applyFill="1" applyBorder="1" applyAlignment="1">
      <alignment vertical="center" wrapText="1"/>
    </xf>
    <xf numFmtId="0" fontId="13" fillId="0" borderId="0" xfId="0" applyFont="1"/>
    <xf numFmtId="0" fontId="9" fillId="5" borderId="1" xfId="0" applyFont="1" applyFill="1" applyBorder="1" applyAlignment="1">
      <alignment wrapText="1"/>
    </xf>
    <xf numFmtId="0" fontId="9" fillId="4" borderId="1" xfId="0" applyFont="1" applyFill="1" applyBorder="1"/>
    <xf numFmtId="4" fontId="0" fillId="0" borderId="14" xfId="0" applyNumberFormat="1" applyBorder="1" applyProtection="1">
      <protection locked="0"/>
    </xf>
    <xf numFmtId="0" fontId="0" fillId="0" borderId="1" xfId="0" applyBorder="1" applyAlignment="1" applyProtection="1">
      <alignment wrapText="1"/>
      <protection locked="0"/>
    </xf>
    <xf numFmtId="0" fontId="14" fillId="0" borderId="0" xfId="0" applyFont="1"/>
    <xf numFmtId="0" fontId="0" fillId="4" borderId="1" xfId="0" applyFill="1" applyBorder="1" applyProtection="1">
      <protection locked="0"/>
    </xf>
    <xf numFmtId="1" fontId="0" fillId="0" borderId="1" xfId="0" applyNumberFormat="1" applyBorder="1" applyAlignment="1" applyProtection="1">
      <alignment horizontal="left" vertical="center" wrapText="1"/>
      <protection locked="0"/>
    </xf>
    <xf numFmtId="0" fontId="0" fillId="2" borderId="1" xfId="0" applyFill="1" applyBorder="1" applyProtection="1">
      <protection locked="0"/>
    </xf>
    <xf numFmtId="0" fontId="0" fillId="2" borderId="1" xfId="0" applyFill="1" applyBorder="1" applyAlignment="1" applyProtection="1">
      <alignment wrapText="1"/>
      <protection locked="0"/>
    </xf>
    <xf numFmtId="4" fontId="0" fillId="0" borderId="1" xfId="0" applyNumberFormat="1" applyBorder="1" applyAlignment="1" applyProtection="1">
      <alignment horizontal="right" vertical="center"/>
      <protection locked="0"/>
    </xf>
    <xf numFmtId="0" fontId="9" fillId="3" borderId="0" xfId="0" applyFont="1" applyFill="1" applyProtection="1">
      <protection locked="0"/>
    </xf>
    <xf numFmtId="0" fontId="9" fillId="0" borderId="0" xfId="0" applyFont="1" applyAlignment="1">
      <alignment horizontal="center"/>
    </xf>
    <xf numFmtId="0" fontId="9" fillId="3" borderId="0" xfId="0" applyFont="1" applyFill="1"/>
    <xf numFmtId="0" fontId="0" fillId="2" borderId="5" xfId="0" applyFill="1" applyBorder="1" applyAlignment="1">
      <alignment horizontal="left" wrapText="1"/>
    </xf>
    <xf numFmtId="165" fontId="0" fillId="0" borderId="0" xfId="0" applyNumberFormat="1"/>
    <xf numFmtId="2" fontId="0" fillId="0" borderId="0" xfId="0" applyNumberFormat="1"/>
    <xf numFmtId="4" fontId="0" fillId="0" borderId="0" xfId="0" applyNumberFormat="1" applyAlignment="1">
      <alignment horizontal="center" vertical="center"/>
    </xf>
    <xf numFmtId="0" fontId="0" fillId="8" borderId="16"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28" xfId="0" applyFill="1" applyBorder="1" applyAlignment="1" applyProtection="1">
      <alignment horizontal="left" vertical="center"/>
      <protection locked="0"/>
    </xf>
    <xf numFmtId="0" fontId="0" fillId="8" borderId="16" xfId="0" applyFill="1" applyBorder="1" applyAlignment="1">
      <alignment horizontal="left" vertical="center"/>
    </xf>
    <xf numFmtId="0" fontId="0" fillId="8" borderId="18" xfId="0" applyFill="1" applyBorder="1" applyAlignment="1">
      <alignment horizontal="left" vertical="center"/>
    </xf>
    <xf numFmtId="0" fontId="0" fillId="8" borderId="28" xfId="0" applyFill="1" applyBorder="1" applyAlignment="1">
      <alignment horizontal="left" vertical="center"/>
    </xf>
    <xf numFmtId="0" fontId="8" fillId="0" borderId="0" xfId="0" applyFont="1"/>
    <xf numFmtId="0" fontId="0" fillId="0" borderId="0" xfId="0" applyAlignment="1">
      <alignment vertical="center"/>
    </xf>
    <xf numFmtId="4" fontId="0" fillId="5" borderId="1" xfId="0" applyNumberFormat="1" applyFill="1" applyBorder="1" applyAlignment="1">
      <alignment horizontal="right" vertical="center"/>
    </xf>
    <xf numFmtId="1" fontId="10" fillId="5" borderId="1" xfId="0" applyNumberFormat="1" applyFont="1" applyFill="1" applyBorder="1" applyAlignment="1">
      <alignment vertical="center"/>
    </xf>
    <xf numFmtId="1" fontId="10" fillId="5" borderId="1" xfId="0" applyNumberFormat="1" applyFont="1" applyFill="1" applyBorder="1" applyAlignment="1">
      <alignment vertical="center" wrapText="1"/>
    </xf>
    <xf numFmtId="4" fontId="0" fillId="5" borderId="1" xfId="0" applyNumberFormat="1" applyFill="1" applyBorder="1" applyAlignment="1" applyProtection="1">
      <alignment horizontal="right" vertical="center"/>
    </xf>
    <xf numFmtId="4" fontId="0" fillId="0" borderId="1" xfId="0" applyNumberFormat="1" applyFill="1" applyBorder="1" applyAlignment="1">
      <alignment horizontal="right" vertical="center"/>
    </xf>
    <xf numFmtId="0" fontId="0" fillId="4" borderId="1" xfId="0" applyFill="1" applyBorder="1" applyProtection="1"/>
    <xf numFmtId="0" fontId="15" fillId="0" borderId="1" xfId="0" applyFont="1" applyBorder="1" applyAlignment="1">
      <alignment horizontal="left" wrapText="1"/>
    </xf>
    <xf numFmtId="0" fontId="15" fillId="0" borderId="16" xfId="0" applyFont="1" applyBorder="1" applyAlignment="1">
      <alignment horizontal="left" wrapText="1"/>
    </xf>
    <xf numFmtId="0" fontId="15" fillId="0" borderId="18" xfId="0" applyFont="1" applyBorder="1" applyAlignment="1">
      <alignment horizontal="left" wrapText="1"/>
    </xf>
    <xf numFmtId="0" fontId="15" fillId="0" borderId="28" xfId="0" applyFont="1" applyBorder="1" applyAlignment="1">
      <alignment horizontal="left"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5" fillId="0" borderId="1" xfId="0" applyFont="1" applyBorder="1" applyAlignment="1">
      <alignment horizontal="left" vertical="center" wrapText="1"/>
    </xf>
    <xf numFmtId="2" fontId="11" fillId="9" borderId="30" xfId="0" applyNumberFormat="1" applyFont="1" applyFill="1" applyBorder="1" applyAlignment="1">
      <alignment horizontal="center" vertical="center" wrapText="1"/>
    </xf>
    <xf numFmtId="2" fontId="11" fillId="9" borderId="27" xfId="0" applyNumberFormat="1" applyFont="1" applyFill="1" applyBorder="1" applyAlignment="1">
      <alignment horizontal="center" vertical="center" wrapText="1"/>
    </xf>
    <xf numFmtId="2" fontId="11" fillId="9" borderId="13" xfId="0" applyNumberFormat="1" applyFont="1" applyFill="1" applyBorder="1" applyAlignment="1">
      <alignment horizontal="center" vertical="center" wrapText="1"/>
    </xf>
    <xf numFmtId="0" fontId="9" fillId="0" borderId="0" xfId="0" applyFont="1" applyAlignment="1">
      <alignment horizontal="center"/>
    </xf>
    <xf numFmtId="0" fontId="9" fillId="0" borderId="29" xfId="0" applyFont="1" applyBorder="1" applyAlignment="1">
      <alignment horizontal="center"/>
    </xf>
    <xf numFmtId="0" fontId="9" fillId="0" borderId="0" xfId="0" applyFont="1" applyAlignment="1" applyProtection="1">
      <alignment horizontal="center"/>
      <protection locked="0"/>
    </xf>
    <xf numFmtId="0" fontId="11" fillId="9" borderId="1" xfId="0" applyFont="1" applyFill="1" applyBorder="1" applyAlignment="1">
      <alignment horizontal="center" vertical="center"/>
    </xf>
    <xf numFmtId="0" fontId="9" fillId="0" borderId="0" xfId="0" applyFont="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11" fillId="7" borderId="30"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3" fillId="0" borderId="16" xfId="0" applyFont="1" applyBorder="1" applyAlignment="1">
      <alignment horizontal="left" vertical="center" wrapText="1"/>
    </xf>
    <xf numFmtId="0" fontId="15" fillId="0" borderId="18" xfId="0" applyFont="1" applyBorder="1" applyAlignment="1">
      <alignment horizontal="left" vertical="center" wrapText="1"/>
    </xf>
    <xf numFmtId="0" fontId="15" fillId="0" borderId="28" xfId="0" applyFont="1" applyBorder="1" applyAlignment="1">
      <alignment horizontal="left" vertical="center" wrapText="1"/>
    </xf>
    <xf numFmtId="0" fontId="0" fillId="8" borderId="16"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28" xfId="0" applyFill="1" applyBorder="1" applyAlignment="1" applyProtection="1">
      <alignment horizontal="left" vertical="center"/>
      <protection locked="0"/>
    </xf>
    <xf numFmtId="2" fontId="0" fillId="0" borderId="32" xfId="0" applyNumberFormat="1" applyBorder="1" applyAlignment="1">
      <alignment horizontal="center"/>
    </xf>
    <xf numFmtId="2" fontId="0" fillId="0" borderId="11" xfId="0" applyNumberFormat="1" applyBorder="1" applyAlignment="1">
      <alignment horizontal="center"/>
    </xf>
    <xf numFmtId="0" fontId="9" fillId="3" borderId="33" xfId="0" applyFont="1" applyFill="1" applyBorder="1" applyAlignment="1">
      <alignment horizontal="center"/>
    </xf>
    <xf numFmtId="0" fontId="9" fillId="3" borderId="34" xfId="0" applyFont="1" applyFill="1" applyBorder="1" applyAlignment="1">
      <alignment horizontal="center"/>
    </xf>
    <xf numFmtId="165" fontId="0" fillId="0" borderId="0" xfId="0" applyNumberFormat="1" applyAlignment="1">
      <alignment horizontal="center"/>
    </xf>
    <xf numFmtId="4" fontId="9" fillId="2" borderId="33" xfId="0" applyNumberFormat="1" applyFont="1" applyFill="1" applyBorder="1" applyAlignment="1">
      <alignment horizontal="center" vertical="center"/>
    </xf>
    <xf numFmtId="4" fontId="9" fillId="2" borderId="34" xfId="0" applyNumberFormat="1" applyFont="1" applyFill="1" applyBorder="1" applyAlignment="1">
      <alignment horizontal="center" vertical="center"/>
    </xf>
    <xf numFmtId="4" fontId="9" fillId="2" borderId="35" xfId="0" applyNumberFormat="1" applyFont="1" applyFill="1" applyBorder="1" applyAlignment="1">
      <alignment horizontal="center" vertical="center"/>
    </xf>
    <xf numFmtId="0" fontId="9" fillId="7" borderId="30" xfId="0" applyFont="1" applyFill="1" applyBorder="1" applyAlignment="1">
      <alignment horizontal="center"/>
    </xf>
    <xf numFmtId="0" fontId="9" fillId="7" borderId="31" xfId="0" applyFont="1" applyFill="1" applyBorder="1" applyAlignment="1">
      <alignment horizontal="center"/>
    </xf>
    <xf numFmtId="2" fontId="0" fillId="0" borderId="0" xfId="0" applyNumberFormat="1" applyAlignment="1">
      <alignment horizontal="center"/>
    </xf>
    <xf numFmtId="0" fontId="9" fillId="3" borderId="6" xfId="0" applyFont="1" applyFill="1" applyBorder="1" applyAlignment="1">
      <alignment horizontal="center"/>
    </xf>
    <xf numFmtId="0" fontId="9" fillId="3" borderId="4" xfId="0" applyFont="1" applyFill="1" applyBorder="1" applyAlignment="1">
      <alignment horizontal="center"/>
    </xf>
    <xf numFmtId="0" fontId="0" fillId="0" borderId="32" xfId="0" applyBorder="1" applyAlignment="1">
      <alignment horizontal="center"/>
    </xf>
    <xf numFmtId="0" fontId="0" fillId="0" borderId="11" xfId="0" applyBorder="1" applyAlignment="1">
      <alignment horizontal="center"/>
    </xf>
    <xf numFmtId="4" fontId="0" fillId="2" borderId="33" xfId="0" applyNumberFormat="1" applyFill="1" applyBorder="1" applyAlignment="1">
      <alignment horizontal="center" vertical="center"/>
    </xf>
    <xf numFmtId="4" fontId="0" fillId="2" borderId="34" xfId="0" applyNumberFormat="1" applyFill="1" applyBorder="1" applyAlignment="1">
      <alignment horizontal="center" vertical="center"/>
    </xf>
    <xf numFmtId="4" fontId="0" fillId="2" borderId="35" xfId="0" applyNumberFormat="1" applyFill="1" applyBorder="1" applyAlignment="1">
      <alignment horizontal="center" vertical="center"/>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9" fillId="7" borderId="6" xfId="0" applyFont="1" applyFill="1" applyBorder="1" applyAlignment="1">
      <alignment horizontal="center"/>
    </xf>
    <xf numFmtId="0" fontId="9" fillId="7" borderId="3" xfId="0" applyFont="1" applyFill="1" applyBorder="1" applyAlignment="1">
      <alignment horizontal="center"/>
    </xf>
    <xf numFmtId="0" fontId="9" fillId="7" borderId="4" xfId="0" applyFont="1" applyFill="1" applyBorder="1" applyAlignment="1">
      <alignment horizontal="center"/>
    </xf>
    <xf numFmtId="0" fontId="9" fillId="0" borderId="38" xfId="0" applyFont="1" applyBorder="1" applyAlignment="1">
      <alignment horizontal="center"/>
    </xf>
    <xf numFmtId="0" fontId="11" fillId="7" borderId="30" xfId="0" applyFont="1" applyFill="1" applyBorder="1" applyAlignment="1">
      <alignment horizontal="center" vertical="center"/>
    </xf>
    <xf numFmtId="0" fontId="11" fillId="7" borderId="27" xfId="0" applyFont="1" applyFill="1" applyBorder="1" applyAlignment="1">
      <alignment horizontal="center" vertical="center"/>
    </xf>
    <xf numFmtId="0" fontId="0" fillId="8" borderId="1" xfId="0" applyFill="1" applyBorder="1" applyAlignment="1">
      <alignment horizontal="left" vertical="center"/>
    </xf>
    <xf numFmtId="0" fontId="9" fillId="0" borderId="29" xfId="0" applyFont="1" applyBorder="1" applyAlignment="1" applyProtection="1">
      <alignment horizontal="center"/>
      <protection locked="0"/>
    </xf>
    <xf numFmtId="0" fontId="0" fillId="8" borderId="16" xfId="0" applyFill="1" applyBorder="1" applyAlignment="1">
      <alignment horizontal="left" vertical="center"/>
    </xf>
    <xf numFmtId="0" fontId="0" fillId="8" borderId="18" xfId="0" applyFill="1" applyBorder="1" applyAlignment="1">
      <alignment horizontal="left" vertical="center"/>
    </xf>
    <xf numFmtId="0" fontId="0" fillId="8" borderId="28" xfId="0" applyFill="1" applyBorder="1" applyAlignment="1">
      <alignment horizontal="left" vertical="center"/>
    </xf>
    <xf numFmtId="0" fontId="15" fillId="0" borderId="16" xfId="0" applyFont="1" applyBorder="1" applyAlignment="1">
      <alignment horizontal="left"/>
    </xf>
    <xf numFmtId="0" fontId="15" fillId="0" borderId="18" xfId="0" applyFont="1" applyBorder="1" applyAlignment="1">
      <alignment horizontal="left"/>
    </xf>
    <xf numFmtId="0" fontId="15" fillId="0" borderId="28" xfId="0" applyFont="1" applyBorder="1" applyAlignment="1">
      <alignment horizontal="left"/>
    </xf>
    <xf numFmtId="0" fontId="9" fillId="0" borderId="0" xfId="0" applyFont="1" applyAlignment="1">
      <alignment horizontal="center" vertical="center"/>
    </xf>
    <xf numFmtId="0" fontId="9" fillId="0" borderId="29" xfId="0" applyFont="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6" tint="0.59999389629810485"/>
    <pageSetUpPr fitToPage="1"/>
  </sheetPr>
  <dimension ref="A1:I87"/>
  <sheetViews>
    <sheetView topLeftCell="A25" workbookViewId="0">
      <selection activeCell="B6" sqref="B6:G6"/>
    </sheetView>
  </sheetViews>
  <sheetFormatPr baseColWidth="10" defaultRowHeight="14.5" x14ac:dyDescent="0.35"/>
  <cols>
    <col min="1" max="1" width="13.54296875" customWidth="1"/>
    <col min="2" max="2" width="35.81640625" customWidth="1"/>
    <col min="3" max="3" width="12.81640625" bestFit="1" customWidth="1"/>
    <col min="4" max="5" width="12.81640625" customWidth="1"/>
    <col min="6" max="6" width="12.81640625" style="57" customWidth="1"/>
    <col min="7" max="7" width="62.81640625" style="33" customWidth="1"/>
    <col min="8" max="8" width="11.453125" customWidth="1"/>
  </cols>
  <sheetData>
    <row r="1" spans="1:7" x14ac:dyDescent="0.35">
      <c r="A1" s="22" t="s">
        <v>94</v>
      </c>
      <c r="B1" s="127" t="s">
        <v>57</v>
      </c>
      <c r="C1" s="127"/>
      <c r="D1" s="127"/>
      <c r="E1" s="127"/>
      <c r="F1" s="127"/>
      <c r="G1" s="127"/>
    </row>
    <row r="2" spans="1:7" ht="39.75" customHeight="1" x14ac:dyDescent="0.35">
      <c r="A2" s="94" t="s">
        <v>76</v>
      </c>
      <c r="B2" s="128" t="s">
        <v>128</v>
      </c>
      <c r="C2" s="129"/>
      <c r="D2" s="129"/>
      <c r="E2" s="129"/>
      <c r="F2" s="129"/>
      <c r="G2" s="130"/>
    </row>
    <row r="3" spans="1:7" ht="15" customHeight="1" x14ac:dyDescent="0.35">
      <c r="A3" s="22" t="s">
        <v>58</v>
      </c>
      <c r="B3" s="128" t="str">
        <f>"Hier ist anzuführen, in welches Vorhaben/Projekt die Förderung fließen soll (z.B: Basisansuchen "&amp; C19 &amp;", Fair Play Team, Projekt xxx)."</f>
        <v>Hier ist anzuführen, in welches Vorhaben/Projekt die Förderung fließen soll (z.B: Basisansuchen 2024, Fair Play Team, Projekt xxx).</v>
      </c>
      <c r="C3" s="129"/>
      <c r="D3" s="129"/>
      <c r="E3" s="129"/>
      <c r="F3" s="129"/>
      <c r="G3" s="130"/>
    </row>
    <row r="4" spans="1:7" x14ac:dyDescent="0.35">
      <c r="A4" s="23" t="s">
        <v>59</v>
      </c>
      <c r="B4" s="127" t="str">
        <f>"Nachvollziehbare Begründungen sind in jenen Ausgaben- und Einnahmenfeldern anzuführen, in denen die Abweichung zum Plan "&amp; C19 &amp;" über 2% UND EUR 1.000,-- liegt."</f>
        <v>Nachvollziehbare Begründungen sind in jenen Ausgaben- und Einnahmenfeldern anzuführen, in denen die Abweichung zum Plan 2024 über 2% UND EUR 1.000,-- liegt.</v>
      </c>
      <c r="C4" s="127"/>
      <c r="D4" s="127"/>
      <c r="E4" s="127"/>
      <c r="F4" s="127"/>
      <c r="G4" s="127"/>
    </row>
    <row r="5" spans="1:7" ht="24" customHeight="1" x14ac:dyDescent="0.35">
      <c r="A5" s="24" t="s">
        <v>119</v>
      </c>
      <c r="B5" s="127" t="str">
        <f>"Auswahlfeld JA (für dieses Vorhaben wird erstmalig bei MA 13 angesucht) oder Nein (für dieses Vorhaben wird jährlich bei der MA 13 angesucht). Bei Erstansuchen (Auswahl: Ja) werden die Spalten ""Ist "&amp; C19-2 &amp;""", ""Plan/Ist "&amp; C19-1 &amp;""" im Finanzplan, sowie die Spalten """&amp; C19-1 &amp;"(Vorjahr)"", ""Vergleich "&amp; C19-1 &amp;"/"&amp; C19 &amp;""" in der Personalübersicht (Fp) und die Spalte ""Ist "&amp; C19-1 &amp;""" im Finanzbericht ausgeblendet."</f>
        <v>Auswahlfeld JA (für dieses Vorhaben wird erstmalig bei MA 13 angesucht) oder Nein (für dieses Vorhaben wird jährlich bei der MA 13 angesucht). Bei Erstansuchen (Auswahl: Ja) werden die Spalten "Ist 2022", "Plan/Ist 2023" im Finanzplan, sowie die Spalten "2023(Vorjahr)", "Vergleich 2023/2024" in der Personalübersicht (Fp) und die Spalte "Ist 2023" im Finanzbericht ausgeblendet.</v>
      </c>
      <c r="C5" s="127"/>
      <c r="D5" s="127"/>
      <c r="E5" s="127"/>
      <c r="F5" s="127"/>
      <c r="G5" s="127"/>
    </row>
    <row r="6" spans="1:7" x14ac:dyDescent="0.35">
      <c r="A6" s="23" t="s">
        <v>60</v>
      </c>
      <c r="B6" s="127" t="s">
        <v>61</v>
      </c>
      <c r="C6" s="127"/>
      <c r="D6" s="127"/>
      <c r="E6" s="127"/>
      <c r="F6" s="127"/>
      <c r="G6" s="127"/>
    </row>
    <row r="7" spans="1:7" ht="28.5" customHeight="1" x14ac:dyDescent="0.35">
      <c r="A7" s="131" t="s">
        <v>62</v>
      </c>
      <c r="B7" s="127" t="s">
        <v>123</v>
      </c>
      <c r="C7" s="127"/>
      <c r="D7" s="127"/>
      <c r="E7" s="127"/>
      <c r="F7" s="127"/>
      <c r="G7" s="127"/>
    </row>
    <row r="8" spans="1:7" x14ac:dyDescent="0.35">
      <c r="A8" s="131"/>
      <c r="B8" s="132" t="s">
        <v>63</v>
      </c>
      <c r="C8" s="128" t="s">
        <v>127</v>
      </c>
      <c r="D8" s="129"/>
      <c r="E8" s="129"/>
      <c r="F8" s="129"/>
      <c r="G8" s="130"/>
    </row>
    <row r="9" spans="1:7" x14ac:dyDescent="0.35">
      <c r="A9" s="131"/>
      <c r="B9" s="132"/>
      <c r="C9" s="128" t="s">
        <v>130</v>
      </c>
      <c r="D9" s="129"/>
      <c r="E9" s="129"/>
      <c r="F9" s="129"/>
      <c r="G9" s="130"/>
    </row>
    <row r="10" spans="1:7" ht="39" customHeight="1" x14ac:dyDescent="0.35">
      <c r="A10" s="24" t="s">
        <v>64</v>
      </c>
      <c r="B10" s="127" t="s">
        <v>117</v>
      </c>
      <c r="C10" s="127"/>
      <c r="D10" s="127"/>
      <c r="E10" s="127"/>
      <c r="F10" s="127"/>
      <c r="G10" s="127"/>
    </row>
    <row r="11" spans="1:7" ht="35.25" customHeight="1" x14ac:dyDescent="0.35">
      <c r="A11" s="24" t="s">
        <v>65</v>
      </c>
      <c r="B11" s="133" t="s">
        <v>146</v>
      </c>
      <c r="C11" s="133"/>
      <c r="D11" s="133"/>
      <c r="E11" s="133"/>
      <c r="F11" s="133"/>
      <c r="G11" s="133"/>
    </row>
    <row r="12" spans="1:7" x14ac:dyDescent="0.35">
      <c r="A12" s="24" t="s">
        <v>66</v>
      </c>
      <c r="B12" s="127" t="s">
        <v>134</v>
      </c>
      <c r="C12" s="127"/>
      <c r="D12" s="127"/>
      <c r="E12" s="127"/>
      <c r="F12" s="127"/>
      <c r="G12" s="127"/>
    </row>
    <row r="13" spans="1:7" ht="39.65" customHeight="1" x14ac:dyDescent="0.35">
      <c r="A13" s="24" t="s">
        <v>141</v>
      </c>
      <c r="B13" s="128" t="s">
        <v>142</v>
      </c>
      <c r="C13" s="129"/>
      <c r="D13" s="129"/>
      <c r="E13" s="129"/>
      <c r="F13" s="129"/>
      <c r="G13" s="130"/>
    </row>
    <row r="14" spans="1:7" ht="57.65" customHeight="1" x14ac:dyDescent="0.35">
      <c r="A14" s="94" t="s">
        <v>140</v>
      </c>
      <c r="B14" s="146" t="s">
        <v>143</v>
      </c>
      <c r="C14" s="147"/>
      <c r="D14" s="147"/>
      <c r="E14" s="147"/>
      <c r="F14" s="147"/>
      <c r="G14" s="148"/>
    </row>
    <row r="15" spans="1:7" x14ac:dyDescent="0.35">
      <c r="A15" s="139" t="s">
        <v>81</v>
      </c>
      <c r="B15" s="139"/>
      <c r="C15" s="149" t="s">
        <v>106</v>
      </c>
      <c r="D15" s="150"/>
      <c r="E15" s="150"/>
      <c r="F15" s="150"/>
      <c r="G15" s="151"/>
    </row>
    <row r="16" spans="1:7" x14ac:dyDescent="0.35">
      <c r="A16" s="141" t="s">
        <v>76</v>
      </c>
      <c r="B16" s="142"/>
      <c r="C16" s="149" t="s">
        <v>145</v>
      </c>
      <c r="D16" s="150"/>
      <c r="E16" s="150"/>
      <c r="F16" s="150"/>
      <c r="G16" s="151"/>
    </row>
    <row r="17" spans="1:7" x14ac:dyDescent="0.35">
      <c r="A17" s="139" t="s">
        <v>38</v>
      </c>
      <c r="B17" s="139"/>
      <c r="C17" s="149" t="s">
        <v>77</v>
      </c>
      <c r="D17" s="150"/>
      <c r="E17" s="150"/>
      <c r="F17" s="150"/>
      <c r="G17" s="151"/>
    </row>
    <row r="18" spans="1:7" x14ac:dyDescent="0.35">
      <c r="A18" s="137" t="s">
        <v>119</v>
      </c>
      <c r="B18" s="138" t="s">
        <v>119</v>
      </c>
      <c r="C18" s="113" t="s">
        <v>121</v>
      </c>
      <c r="D18" s="114"/>
      <c r="E18" s="114"/>
      <c r="F18" s="114"/>
      <c r="G18" s="115"/>
    </row>
    <row r="19" spans="1:7" x14ac:dyDescent="0.35">
      <c r="A19" s="137" t="s">
        <v>45</v>
      </c>
      <c r="B19" s="137"/>
      <c r="C19" s="149">
        <v>2024</v>
      </c>
      <c r="D19" s="150"/>
      <c r="E19" s="150"/>
      <c r="F19" s="150"/>
      <c r="G19" s="151"/>
    </row>
    <row r="21" spans="1:7" ht="29" x14ac:dyDescent="0.35">
      <c r="C21" s="29" t="str">
        <f>"Ist "&amp;C19-2</f>
        <v>Ist 2022</v>
      </c>
      <c r="D21" s="29" t="str">
        <f>"Plan/Ist "&amp;C19-1</f>
        <v>Plan/Ist 2023</v>
      </c>
      <c r="E21" s="29" t="str">
        <f>"Plan "&amp;C19</f>
        <v>Plan 2024</v>
      </c>
      <c r="F21" s="29" t="s">
        <v>49</v>
      </c>
      <c r="G21" s="30" t="str">
        <f>"Begründung (wenn Abweichung gegenüber Plan "&amp;C19-1&amp;" über 2% und EUR 1.000,-- ist)"</f>
        <v>Begründung (wenn Abweichung gegenüber Plan 2023 über 2% und EUR 1.000,-- ist)</v>
      </c>
    </row>
    <row r="22" spans="1:7" x14ac:dyDescent="0.35">
      <c r="B22" s="31" t="s">
        <v>14</v>
      </c>
      <c r="F22" s="32"/>
    </row>
    <row r="23" spans="1:7" ht="15" customHeight="1" x14ac:dyDescent="0.35">
      <c r="A23" s="143" t="s">
        <v>39</v>
      </c>
      <c r="B23" s="103" t="s">
        <v>0</v>
      </c>
      <c r="C23" s="26">
        <v>6900</v>
      </c>
      <c r="D23" s="26">
        <v>6900</v>
      </c>
      <c r="E23" s="26">
        <v>12000</v>
      </c>
      <c r="F23" s="34">
        <v>73.913043478260875</v>
      </c>
      <c r="G23" s="35" t="s">
        <v>68</v>
      </c>
    </row>
    <row r="24" spans="1:7" x14ac:dyDescent="0.35">
      <c r="A24" s="144"/>
      <c r="B24" s="103" t="s">
        <v>1</v>
      </c>
      <c r="C24" s="26">
        <v>5000</v>
      </c>
      <c r="D24" s="26">
        <v>4700</v>
      </c>
      <c r="E24" s="26">
        <v>5000</v>
      </c>
      <c r="F24" s="34">
        <v>6.3829787234042499</v>
      </c>
      <c r="G24" s="35" t="s">
        <v>69</v>
      </c>
    </row>
    <row r="25" spans="1:7" x14ac:dyDescent="0.35">
      <c r="A25" s="144"/>
      <c r="B25" s="103" t="s">
        <v>2</v>
      </c>
      <c r="C25" s="26">
        <v>1800</v>
      </c>
      <c r="D25" s="26">
        <v>1800</v>
      </c>
      <c r="E25" s="26">
        <v>1900</v>
      </c>
      <c r="F25" s="34">
        <v>5.5555555555555571</v>
      </c>
      <c r="G25" s="35" t="s">
        <v>69</v>
      </c>
    </row>
    <row r="26" spans="1:7" x14ac:dyDescent="0.35">
      <c r="A26" s="144"/>
      <c r="B26" s="103" t="s">
        <v>3</v>
      </c>
      <c r="C26" s="26">
        <v>1600</v>
      </c>
      <c r="D26" s="26">
        <v>1600</v>
      </c>
      <c r="E26" s="26">
        <v>1500</v>
      </c>
      <c r="F26" s="34">
        <v>-6.25</v>
      </c>
      <c r="G26" s="35" t="s">
        <v>69</v>
      </c>
    </row>
    <row r="27" spans="1:7" x14ac:dyDescent="0.35">
      <c r="A27" s="144"/>
      <c r="B27" s="103" t="s">
        <v>46</v>
      </c>
      <c r="C27" s="26">
        <v>50</v>
      </c>
      <c r="D27" s="26">
        <v>40</v>
      </c>
      <c r="E27" s="26">
        <v>50</v>
      </c>
      <c r="F27" s="34">
        <v>25</v>
      </c>
      <c r="G27" s="35" t="s">
        <v>69</v>
      </c>
    </row>
    <row r="28" spans="1:7" x14ac:dyDescent="0.35">
      <c r="A28" s="144"/>
      <c r="B28" s="103" t="s">
        <v>4</v>
      </c>
      <c r="C28" s="26">
        <v>150</v>
      </c>
      <c r="D28" s="26">
        <v>150</v>
      </c>
      <c r="E28" s="26">
        <v>150</v>
      </c>
      <c r="F28" s="34">
        <v>0</v>
      </c>
      <c r="G28" s="35"/>
    </row>
    <row r="29" spans="1:7" x14ac:dyDescent="0.35">
      <c r="A29" s="144"/>
      <c r="B29" s="103" t="s">
        <v>5</v>
      </c>
      <c r="C29" s="26">
        <v>1700</v>
      </c>
      <c r="D29" s="26">
        <v>1700</v>
      </c>
      <c r="E29" s="26">
        <v>1700</v>
      </c>
      <c r="F29" s="34">
        <v>0</v>
      </c>
      <c r="G29" s="35" t="s">
        <v>69</v>
      </c>
    </row>
    <row r="30" spans="1:7" x14ac:dyDescent="0.35">
      <c r="A30" s="144"/>
      <c r="B30" s="103" t="s">
        <v>73</v>
      </c>
      <c r="C30" s="26">
        <v>4500</v>
      </c>
      <c r="D30" s="26">
        <v>4500</v>
      </c>
      <c r="E30" s="26">
        <v>10000</v>
      </c>
      <c r="F30" s="34">
        <v>122.22222222222223</v>
      </c>
      <c r="G30" s="35" t="s">
        <v>70</v>
      </c>
    </row>
    <row r="31" spans="1:7" x14ac:dyDescent="0.35">
      <c r="A31" s="144"/>
      <c r="B31" s="103" t="s">
        <v>6</v>
      </c>
      <c r="C31" s="26">
        <v>500</v>
      </c>
      <c r="D31" s="26">
        <v>500</v>
      </c>
      <c r="E31" s="26">
        <v>500</v>
      </c>
      <c r="F31" s="34">
        <v>0</v>
      </c>
      <c r="G31" s="35" t="s">
        <v>69</v>
      </c>
    </row>
    <row r="32" spans="1:7" ht="29" x14ac:dyDescent="0.35">
      <c r="A32" s="144"/>
      <c r="B32" s="104" t="s">
        <v>44</v>
      </c>
      <c r="C32" s="26">
        <v>2200</v>
      </c>
      <c r="D32" s="26">
        <v>2800</v>
      </c>
      <c r="E32" s="26">
        <v>2800</v>
      </c>
      <c r="F32" s="34">
        <v>0</v>
      </c>
      <c r="G32" s="35" t="s">
        <v>69</v>
      </c>
    </row>
    <row r="33" spans="1:7" x14ac:dyDescent="0.35">
      <c r="A33" s="144"/>
      <c r="B33" s="103" t="s">
        <v>7</v>
      </c>
      <c r="C33" s="26">
        <v>300</v>
      </c>
      <c r="D33" s="26">
        <v>200</v>
      </c>
      <c r="E33" s="26">
        <v>200</v>
      </c>
      <c r="F33" s="34">
        <v>0</v>
      </c>
      <c r="G33" s="35" t="s">
        <v>69</v>
      </c>
    </row>
    <row r="34" spans="1:7" x14ac:dyDescent="0.35">
      <c r="A34" s="144"/>
      <c r="B34" s="103" t="s">
        <v>8</v>
      </c>
      <c r="C34" s="26">
        <v>2200</v>
      </c>
      <c r="D34" s="26">
        <v>2200</v>
      </c>
      <c r="E34" s="26">
        <v>2200</v>
      </c>
      <c r="F34" s="34">
        <v>0</v>
      </c>
      <c r="G34" s="35" t="s">
        <v>69</v>
      </c>
    </row>
    <row r="35" spans="1:7" x14ac:dyDescent="0.35">
      <c r="A35" s="144"/>
      <c r="B35" s="103" t="s">
        <v>9</v>
      </c>
      <c r="C35" s="26">
        <v>1000</v>
      </c>
      <c r="D35" s="26">
        <v>1500</v>
      </c>
      <c r="E35" s="26">
        <v>2400</v>
      </c>
      <c r="F35" s="34" t="s">
        <v>71</v>
      </c>
      <c r="G35" s="35" t="s">
        <v>69</v>
      </c>
    </row>
    <row r="36" spans="1:7" x14ac:dyDescent="0.35">
      <c r="A36" s="144"/>
      <c r="B36" s="103" t="s">
        <v>11</v>
      </c>
      <c r="C36" s="26">
        <v>1700</v>
      </c>
      <c r="D36" s="26">
        <v>1500</v>
      </c>
      <c r="E36" s="26">
        <v>1700</v>
      </c>
      <c r="F36" s="34">
        <v>13.333333333333329</v>
      </c>
      <c r="G36" s="35" t="s">
        <v>69</v>
      </c>
    </row>
    <row r="37" spans="1:7" ht="33" customHeight="1" x14ac:dyDescent="0.35">
      <c r="A37" s="144"/>
      <c r="B37" s="104" t="s">
        <v>10</v>
      </c>
      <c r="C37" s="26">
        <v>10500</v>
      </c>
      <c r="D37" s="26">
        <v>12000</v>
      </c>
      <c r="E37" s="26">
        <v>13000</v>
      </c>
      <c r="F37" s="34">
        <v>0</v>
      </c>
      <c r="G37" s="35" t="s">
        <v>69</v>
      </c>
    </row>
    <row r="38" spans="1:7" ht="29" x14ac:dyDescent="0.35">
      <c r="A38" s="144"/>
      <c r="B38" s="104" t="s">
        <v>82</v>
      </c>
      <c r="C38" s="26">
        <v>1700</v>
      </c>
      <c r="D38" s="26">
        <v>1700</v>
      </c>
      <c r="E38" s="26">
        <v>1700</v>
      </c>
      <c r="F38" s="34">
        <v>0</v>
      </c>
      <c r="G38" s="35" t="s">
        <v>69</v>
      </c>
    </row>
    <row r="39" spans="1:7" x14ac:dyDescent="0.35">
      <c r="A39" s="144"/>
      <c r="B39" s="103" t="s">
        <v>83</v>
      </c>
      <c r="C39" s="26">
        <v>7200</v>
      </c>
      <c r="D39" s="26">
        <v>8000</v>
      </c>
      <c r="E39" s="26">
        <v>17000</v>
      </c>
      <c r="F39" s="34">
        <v>112.5</v>
      </c>
      <c r="G39" s="102" t="s">
        <v>107</v>
      </c>
    </row>
    <row r="40" spans="1:7" x14ac:dyDescent="0.35">
      <c r="A40" s="144"/>
      <c r="B40" s="36"/>
      <c r="C40" s="26"/>
      <c r="D40" s="26"/>
      <c r="E40" s="26"/>
      <c r="F40" s="34" t="s">
        <v>71</v>
      </c>
      <c r="G40" s="35" t="s">
        <v>69</v>
      </c>
    </row>
    <row r="41" spans="1:7" x14ac:dyDescent="0.35">
      <c r="A41" s="144"/>
      <c r="B41" s="36"/>
      <c r="C41" s="26"/>
      <c r="D41" s="26"/>
      <c r="E41" s="26"/>
      <c r="F41" s="34" t="s">
        <v>71</v>
      </c>
      <c r="G41" s="35" t="s">
        <v>69</v>
      </c>
    </row>
    <row r="42" spans="1:7" x14ac:dyDescent="0.35">
      <c r="A42" s="144"/>
      <c r="B42" s="36"/>
      <c r="C42" s="26"/>
      <c r="D42" s="26"/>
      <c r="E42" s="26"/>
      <c r="F42" s="34" t="str">
        <f>IF(OR(D42=0,E42=0),"-",E42/D42*100-100)</f>
        <v>-</v>
      </c>
      <c r="G42" s="35" t="str">
        <f>IF(ISBLANK(E42),"",IF(AND(OR(F42&gt;=2,F42&lt;=-2),OR((D42-E42)&gt;=100,(D42-E42)&lt;=-100)),"Bitte Begründung in dieser Zelle angeben",""))</f>
        <v/>
      </c>
    </row>
    <row r="43" spans="1:7" x14ac:dyDescent="0.35">
      <c r="A43" s="144"/>
      <c r="B43" s="36"/>
      <c r="C43" s="26"/>
      <c r="D43" s="26"/>
      <c r="E43" s="26"/>
      <c r="F43" s="34" t="str">
        <f>IF(OR(D43=0,E43=0),"-",E43/D43*100-100)</f>
        <v>-</v>
      </c>
      <c r="G43" s="35" t="str">
        <f>IF(ISBLANK(E43),"",IF(AND(OR(F43&gt;=2,F43&lt;=-2),OR((D43-E43)&gt;=100,(D43-E43)&lt;=-100)),"Bitte Begründung in dieser Zelle angeben",""))</f>
        <v/>
      </c>
    </row>
    <row r="44" spans="1:7" x14ac:dyDescent="0.35">
      <c r="A44" s="144"/>
      <c r="B44" s="36"/>
      <c r="C44" s="26"/>
      <c r="D44" s="26"/>
      <c r="E44" s="26"/>
      <c r="F44" s="34" t="str">
        <f>IF(OR(D44=0,E44=0),"-",E44/D44*100-100)</f>
        <v>-</v>
      </c>
      <c r="G44" s="35" t="str">
        <f>IF(ISBLANK(E44),"",IF(AND(OR(F44&gt;=2,F44&lt;=-2),OR((D44-E44)&gt;=100,(D44-E44)&lt;=-100)),"Bitte Begründung in dieser Zelle angeben",""))</f>
        <v/>
      </c>
    </row>
    <row r="45" spans="1:7" x14ac:dyDescent="0.35">
      <c r="A45" s="144"/>
      <c r="B45" s="1" t="s">
        <v>13</v>
      </c>
      <c r="C45" s="2">
        <f>SUM(C23:C44)</f>
        <v>49000</v>
      </c>
      <c r="D45" s="2">
        <f>SUM(D23:D44)</f>
        <v>51790</v>
      </c>
      <c r="E45" s="2">
        <f>SUM(E23:E44)</f>
        <v>73800</v>
      </c>
      <c r="F45" s="34">
        <f>IF(OR(D45=0,E45=0),"-",E45/D45*100-100)</f>
        <v>42.498551843985325</v>
      </c>
      <c r="G45" s="37"/>
    </row>
    <row r="46" spans="1:7" x14ac:dyDescent="0.35">
      <c r="A46" s="144"/>
      <c r="B46" s="1" t="s">
        <v>12</v>
      </c>
      <c r="C46" s="26">
        <v>7000</v>
      </c>
      <c r="D46" s="26">
        <v>7500</v>
      </c>
      <c r="E46" s="26">
        <v>8000</v>
      </c>
      <c r="F46" s="38"/>
      <c r="G46" s="39"/>
    </row>
    <row r="47" spans="1:7" x14ac:dyDescent="0.35">
      <c r="A47" s="144"/>
      <c r="B47" s="1" t="s">
        <v>15</v>
      </c>
      <c r="C47" s="2">
        <f>C46*100/C45</f>
        <v>14.285714285714286</v>
      </c>
      <c r="D47" s="2">
        <f>D46*100/D45</f>
        <v>14.481560146746476</v>
      </c>
      <c r="E47" s="2">
        <f>E46*100/E45</f>
        <v>10.840108401084011</v>
      </c>
      <c r="F47" s="38"/>
      <c r="G47" s="37"/>
    </row>
    <row r="48" spans="1:7" x14ac:dyDescent="0.35">
      <c r="C48" s="3"/>
      <c r="D48" s="3"/>
      <c r="E48" s="3"/>
      <c r="F48" s="6"/>
      <c r="G48" s="33" t="str">
        <f>IF(ISBLANK(E48),"",IF(AND(OR(F48&gt;=2,F48&lt;=-2),OR((D48-E48)&gt;=1000,(D48-E48)&lt;=-1000)),"Bitte Begründung in dieser Zelle angeben",""))</f>
        <v/>
      </c>
    </row>
    <row r="49" spans="1:7" x14ac:dyDescent="0.35">
      <c r="A49" s="40"/>
      <c r="B49" s="31" t="s">
        <v>24</v>
      </c>
      <c r="C49" s="3"/>
      <c r="D49" s="3"/>
      <c r="E49" s="3"/>
      <c r="F49" s="6"/>
      <c r="G49" s="33" t="str">
        <f>IF(ISBLANK(E49),"",IF(AND(OR(F49&gt;=2,F49&lt;=-2),OR((D49-E49)&gt;=1000,(D49-E49)&lt;=-1000)),"Bitte Begründung in dieser Zelle angeben",""))</f>
        <v/>
      </c>
    </row>
    <row r="50" spans="1:7" ht="15" customHeight="1" x14ac:dyDescent="0.35">
      <c r="A50" s="143" t="s">
        <v>39</v>
      </c>
      <c r="B50" s="1" t="s">
        <v>16</v>
      </c>
      <c r="C50" s="105">
        <v>20000</v>
      </c>
      <c r="D50" s="2">
        <v>25000</v>
      </c>
      <c r="E50" s="2">
        <v>25000</v>
      </c>
      <c r="F50" s="7">
        <f>IF(OR(D50=0,E50=0),"-",E50/D50*100-100)</f>
        <v>0</v>
      </c>
      <c r="G50" s="35" t="str">
        <f>IF(ISBLANK(E50),"",IF(AND(OR(F50&gt;=2,F50&lt;=-2),OR((D50-E50)&gt;=100,(D50-E50)&lt;=-100)),"Bitte Begründung in dieser Zelle angeben",""))</f>
        <v/>
      </c>
    </row>
    <row r="51" spans="1:7" x14ac:dyDescent="0.35">
      <c r="A51" s="144"/>
      <c r="B51" s="1" t="s">
        <v>17</v>
      </c>
      <c r="C51" s="105">
        <v>108000</v>
      </c>
      <c r="D51" s="2">
        <v>110000</v>
      </c>
      <c r="E51" s="2">
        <v>179444</v>
      </c>
      <c r="F51" s="7">
        <f>IF(OR(D51=0,E51=0),"-",E51/D51*100-100)</f>
        <v>63.130909090909086</v>
      </c>
      <c r="G51" s="102" t="s">
        <v>108</v>
      </c>
    </row>
    <row r="52" spans="1:7" x14ac:dyDescent="0.35">
      <c r="A52" s="144"/>
      <c r="B52" s="1" t="s">
        <v>13</v>
      </c>
      <c r="C52" s="2">
        <f>SUM(C50:C51)</f>
        <v>128000</v>
      </c>
      <c r="D52" s="2">
        <f>SUM(D50:D51)</f>
        <v>135000</v>
      </c>
      <c r="E52" s="2">
        <f>SUM(E50:E51)</f>
        <v>204444</v>
      </c>
      <c r="F52" s="7">
        <f>IF(OR(D52=0,E52=0),"-",E52/D52*100-100)</f>
        <v>51.44</v>
      </c>
      <c r="G52" s="37"/>
    </row>
    <row r="53" spans="1:7" x14ac:dyDescent="0.35">
      <c r="A53" s="145"/>
      <c r="B53" s="1" t="s">
        <v>15</v>
      </c>
      <c r="C53" s="2">
        <f>C50*100/C52</f>
        <v>15.625</v>
      </c>
      <c r="D53" s="2">
        <f>D50*100/D52</f>
        <v>18.518518518518519</v>
      </c>
      <c r="E53" s="2">
        <f>E50*100/E52</f>
        <v>12.22828745279881</v>
      </c>
      <c r="F53" s="7"/>
      <c r="G53" s="37"/>
    </row>
    <row r="54" spans="1:7" x14ac:dyDescent="0.35">
      <c r="C54" s="3"/>
      <c r="D54" s="3"/>
      <c r="E54" s="3"/>
      <c r="F54" s="41"/>
      <c r="G54" s="33" t="str">
        <f>IF(ISBLANK(E54),"",IF(AND(OR(F54&gt;=2,F54&lt;=-2),OR((D54-E54)&gt;=1000,(D54-E54)&lt;=-1000)),"Bitte Begründung in dieser Zelle angeben",""))</f>
        <v/>
      </c>
    </row>
    <row r="55" spans="1:7" x14ac:dyDescent="0.35">
      <c r="B55" s="31" t="s">
        <v>25</v>
      </c>
      <c r="C55" s="3"/>
      <c r="D55" s="3"/>
      <c r="E55" s="3"/>
      <c r="F55" s="41"/>
      <c r="G55" s="33" t="str">
        <f>IF(ISBLANK(E55),"",IF(AND(OR(F55&gt;=2,F55&lt;=-2),OR((D55-E55)&gt;=1000,(D55-E55)&lt;=-1000)),"Bitte Begründung in dieser Zelle angeben",""))</f>
        <v/>
      </c>
    </row>
    <row r="56" spans="1:7" x14ac:dyDescent="0.35">
      <c r="B56" s="1" t="s">
        <v>28</v>
      </c>
      <c r="C56" s="2">
        <f>C45+C52</f>
        <v>177000</v>
      </c>
      <c r="D56" s="2">
        <f>D45+D52</f>
        <v>186790</v>
      </c>
      <c r="E56" s="2">
        <f>E45+E52</f>
        <v>278244</v>
      </c>
      <c r="F56" s="7">
        <f>IF(OR(D56=0,E56=0),"-",E56/D56*100-100)</f>
        <v>48.960865142673583</v>
      </c>
      <c r="G56" s="37"/>
    </row>
    <row r="57" spans="1:7" x14ac:dyDescent="0.35">
      <c r="B57" s="1" t="s">
        <v>26</v>
      </c>
      <c r="C57" s="2">
        <f>C46+C50</f>
        <v>27000</v>
      </c>
      <c r="D57" s="2">
        <f>D46+D50</f>
        <v>32500</v>
      </c>
      <c r="E57" s="2">
        <f>E46+E50</f>
        <v>33000</v>
      </c>
      <c r="F57" s="7">
        <f>IF(OR(D57=0,E57=0),"-",E57/D57*100-100)</f>
        <v>1.538461538461533</v>
      </c>
      <c r="G57" s="35" t="str">
        <f>IF(ISBLANK(E57),"",IF(AND(OR(F57&gt;=2,F57&lt;=-2),OR((D57-E57)&gt;=100,(D57-E57)&lt;=-100)),"Bitte Begründung in dieser Zelle angeben",""))</f>
        <v/>
      </c>
    </row>
    <row r="58" spans="1:7" x14ac:dyDescent="0.35">
      <c r="B58" s="1" t="s">
        <v>27</v>
      </c>
      <c r="C58" s="2">
        <f>C57*100/C56</f>
        <v>15.254237288135593</v>
      </c>
      <c r="D58" s="2">
        <f>D57*100/D56</f>
        <v>17.399218373574602</v>
      </c>
      <c r="E58" s="2">
        <f>E57*100/E56</f>
        <v>11.860094018199854</v>
      </c>
      <c r="F58" s="7">
        <f>IF(OR(D58=0,E58=0),"-",E58/D58*100-100)</f>
        <v>-31.835478102783057</v>
      </c>
      <c r="G58" s="37"/>
    </row>
    <row r="59" spans="1:7" x14ac:dyDescent="0.35">
      <c r="C59" s="3"/>
      <c r="D59" s="3"/>
      <c r="E59" s="3"/>
      <c r="F59" s="6"/>
    </row>
    <row r="60" spans="1:7" x14ac:dyDescent="0.35">
      <c r="C60" s="3"/>
      <c r="D60" s="3"/>
      <c r="E60" s="3"/>
      <c r="F60" s="6"/>
      <c r="G60" s="33" t="str">
        <f>IF(ISBLANK(E60),"",IF(AND(OR(F60&gt;=2,F60&lt;=-2),OR((D60-E60)&gt;=1000,(D60-E60)&lt;=-1000)),"Bitte Begründung in dieser Zelle angeben",""))</f>
        <v/>
      </c>
    </row>
    <row r="61" spans="1:7" x14ac:dyDescent="0.35">
      <c r="B61" s="31" t="s">
        <v>32</v>
      </c>
      <c r="C61" s="3"/>
      <c r="D61" s="3"/>
      <c r="E61" s="3"/>
      <c r="F61" s="6"/>
      <c r="G61" s="33" t="str">
        <f>IF(ISBLANK(E61),"",IF(AND(OR(F61&gt;=2,F61&lt;=-2),OR((D61-E61)&gt;=1000,(D61-E61)&lt;=-1000)),"Bitte Begründung in dieser Zelle angeben",""))</f>
        <v/>
      </c>
    </row>
    <row r="62" spans="1:7" ht="29" x14ac:dyDescent="0.35">
      <c r="A62" s="134" t="s">
        <v>40</v>
      </c>
      <c r="B62" s="42" t="s">
        <v>31</v>
      </c>
      <c r="C62" s="105">
        <v>40000</v>
      </c>
      <c r="D62" s="105">
        <v>50000</v>
      </c>
      <c r="E62" s="105">
        <v>50000</v>
      </c>
      <c r="F62" s="43">
        <f>IF(OR(D62=0,E62=0),"-",E62/D62*100-100)</f>
        <v>0</v>
      </c>
      <c r="G62" s="35"/>
    </row>
    <row r="63" spans="1:7" x14ac:dyDescent="0.35">
      <c r="A63" s="135"/>
      <c r="B63" s="44" t="s">
        <v>29</v>
      </c>
      <c r="C63" s="105">
        <v>35000</v>
      </c>
      <c r="D63" s="105">
        <v>39000</v>
      </c>
      <c r="E63" s="105">
        <v>40000</v>
      </c>
      <c r="F63" s="43">
        <f t="shared" ref="F63:F68" si="0">IF(OR(D63=0,E63=0),"-",E63/D63*100-100)</f>
        <v>2.564102564102555</v>
      </c>
      <c r="G63" s="35"/>
    </row>
    <row r="64" spans="1:7" x14ac:dyDescent="0.35">
      <c r="A64" s="135"/>
      <c r="B64" s="44" t="s">
        <v>30</v>
      </c>
      <c r="C64" s="105">
        <v>18000</v>
      </c>
      <c r="D64" s="105">
        <v>18000</v>
      </c>
      <c r="E64" s="105">
        <v>20000</v>
      </c>
      <c r="F64" s="43">
        <f t="shared" si="0"/>
        <v>11.111111111111114</v>
      </c>
      <c r="G64" s="35"/>
    </row>
    <row r="65" spans="1:9" x14ac:dyDescent="0.35">
      <c r="A65" s="135"/>
      <c r="B65" s="36"/>
      <c r="C65" s="26"/>
      <c r="D65" s="26"/>
      <c r="E65" s="26"/>
      <c r="F65" s="43" t="str">
        <f t="shared" si="0"/>
        <v>-</v>
      </c>
      <c r="G65" s="35" t="str">
        <f>IF(ISBLANK(E65),"",IF(AND(OR(F65&gt;=2,F65&lt;=-2),OR((D65-E65)&gt;=100,(D65-E65)&lt;=-100)),"Bitte Begründung in dieser Zelle angeben",""))</f>
        <v/>
      </c>
    </row>
    <row r="66" spans="1:9" x14ac:dyDescent="0.35">
      <c r="A66" s="135"/>
      <c r="B66" s="36"/>
      <c r="C66" s="26"/>
      <c r="D66" s="26"/>
      <c r="E66" s="26"/>
      <c r="F66" s="43" t="str">
        <f t="shared" si="0"/>
        <v>-</v>
      </c>
      <c r="G66" s="35" t="str">
        <f>IF(ISBLANK(E66),"",IF(AND(OR(F66&gt;=2,F66&lt;=-2),OR((D66-E66)&gt;=100,(D66-E66)&lt;=-100)),"Bitte Begründung in dieser Zelle angeben",""))</f>
        <v/>
      </c>
    </row>
    <row r="67" spans="1:9" x14ac:dyDescent="0.35">
      <c r="A67" s="135"/>
      <c r="B67" s="36"/>
      <c r="C67" s="26"/>
      <c r="D67" s="26"/>
      <c r="E67" s="26"/>
      <c r="F67" s="43" t="str">
        <f t="shared" si="0"/>
        <v>-</v>
      </c>
      <c r="G67" s="35" t="str">
        <f>IF(ISBLANK(E67),"",IF(AND(OR(F67&gt;=2,F67&lt;=-2),OR((D67-E67)&gt;=100,(D67-E67)&lt;=-100)),"Bitte Begründung in dieser Zelle angeben",""))</f>
        <v/>
      </c>
    </row>
    <row r="68" spans="1:9" x14ac:dyDescent="0.35">
      <c r="A68" s="136"/>
      <c r="B68" s="44" t="s">
        <v>28</v>
      </c>
      <c r="C68" s="45">
        <f>SUM(C62:C67)</f>
        <v>93000</v>
      </c>
      <c r="D68" s="45">
        <f>SUM(D62:D67)</f>
        <v>107000</v>
      </c>
      <c r="E68" s="45">
        <f>SUM(E62:E67)</f>
        <v>110000</v>
      </c>
      <c r="F68" s="43">
        <f t="shared" si="0"/>
        <v>2.803738317756995</v>
      </c>
      <c r="G68" s="37"/>
    </row>
    <row r="69" spans="1:9" x14ac:dyDescent="0.35">
      <c r="C69" s="3"/>
      <c r="D69" s="3"/>
      <c r="E69" s="3"/>
      <c r="F69" s="46"/>
    </row>
    <row r="70" spans="1:9" x14ac:dyDescent="0.35">
      <c r="B70" s="31" t="s">
        <v>33</v>
      </c>
      <c r="C70" s="3"/>
      <c r="D70" s="3"/>
      <c r="E70" s="3"/>
      <c r="F70" s="46"/>
      <c r="H70" s="106" t="s">
        <v>78</v>
      </c>
      <c r="I70" s="95"/>
    </row>
    <row r="71" spans="1:9" x14ac:dyDescent="0.35">
      <c r="A71" s="140" t="s">
        <v>40</v>
      </c>
      <c r="B71" s="44" t="s">
        <v>47</v>
      </c>
      <c r="C71" s="26"/>
      <c r="D71" s="105">
        <v>2000</v>
      </c>
      <c r="E71" s="105">
        <v>2000</v>
      </c>
      <c r="F71" s="47">
        <f t="shared" ref="F71:F79" si="1">IF(OR(D71=0,E71=0),"-",E71/D71*100-100)</f>
        <v>0</v>
      </c>
      <c r="G71" s="35" t="str">
        <f>IF(ISBLANK(E71),"",IF(AND(OR(F71&gt;=2,F71&lt;=-2),OR((D71-E71)&gt;=100,(D71-E71)&lt;=-100)),"Bitte Begründung in dieser Zelle angeben",""))</f>
        <v/>
      </c>
      <c r="H71" s="5" t="s">
        <v>79</v>
      </c>
    </row>
    <row r="72" spans="1:9" x14ac:dyDescent="0.35">
      <c r="A72" s="140"/>
      <c r="B72" s="44" t="s">
        <v>48</v>
      </c>
      <c r="C72" s="26"/>
      <c r="D72" s="105"/>
      <c r="E72" s="105">
        <v>5000</v>
      </c>
      <c r="F72" s="47" t="str">
        <f t="shared" si="1"/>
        <v>-</v>
      </c>
      <c r="G72" s="102" t="s">
        <v>109</v>
      </c>
      <c r="H72" s="5" t="s">
        <v>79</v>
      </c>
    </row>
    <row r="73" spans="1:9" x14ac:dyDescent="0.35">
      <c r="A73" s="140"/>
      <c r="B73" s="44" t="s">
        <v>74</v>
      </c>
      <c r="C73" s="26"/>
      <c r="D73" s="105"/>
      <c r="E73" s="105">
        <v>4000</v>
      </c>
      <c r="F73" s="47" t="str">
        <f t="shared" si="1"/>
        <v>-</v>
      </c>
      <c r="G73" s="102" t="s">
        <v>110</v>
      </c>
      <c r="H73" s="5" t="s">
        <v>80</v>
      </c>
    </row>
    <row r="74" spans="1:9" x14ac:dyDescent="0.35">
      <c r="A74" s="140"/>
      <c r="B74" s="44" t="s">
        <v>75</v>
      </c>
      <c r="C74" s="26"/>
      <c r="D74" s="26"/>
      <c r="E74" s="26"/>
      <c r="F74" s="47" t="str">
        <f t="shared" si="1"/>
        <v>-</v>
      </c>
      <c r="G74" s="35" t="str">
        <f>IF(ISBLANK(E74),"",IF(AND(OR(F74&gt;=2,F74&lt;=-2),OR((D74-E74)&gt;=100,(D74-E74)&lt;=-100)),"Bitte Begründung in dieser Zelle angeben",""))</f>
        <v/>
      </c>
      <c r="H74" s="5"/>
    </row>
    <row r="75" spans="1:9" x14ac:dyDescent="0.35">
      <c r="A75" s="140"/>
      <c r="B75" s="44"/>
      <c r="C75" s="26"/>
      <c r="D75" s="26"/>
      <c r="E75" s="26"/>
      <c r="F75" s="47"/>
      <c r="G75" s="35"/>
      <c r="H75" s="5"/>
    </row>
    <row r="76" spans="1:9" x14ac:dyDescent="0.35">
      <c r="A76" s="140"/>
      <c r="B76" s="44"/>
      <c r="C76" s="26"/>
      <c r="D76" s="26"/>
      <c r="E76" s="26"/>
      <c r="F76" s="47"/>
      <c r="G76" s="35"/>
      <c r="H76" s="5"/>
    </row>
    <row r="77" spans="1:9" ht="29" x14ac:dyDescent="0.35">
      <c r="A77" s="140"/>
      <c r="B77" s="42" t="s">
        <v>137</v>
      </c>
      <c r="C77" s="26">
        <v>82000</v>
      </c>
      <c r="D77" s="26"/>
      <c r="E77" s="26"/>
      <c r="F77" s="47"/>
      <c r="G77" s="35"/>
      <c r="H77" s="5"/>
    </row>
    <row r="78" spans="1:9" ht="29" x14ac:dyDescent="0.35">
      <c r="A78" s="140"/>
      <c r="B78" s="42" t="s">
        <v>138</v>
      </c>
      <c r="C78" s="26"/>
      <c r="D78" s="26"/>
      <c r="E78" s="26"/>
      <c r="F78" s="47" t="str">
        <f t="shared" si="1"/>
        <v>-</v>
      </c>
      <c r="G78" s="35" t="str">
        <f>IF(ISBLANK(E78),"",IF(AND(OR(F78&gt;=2,F78&lt;=-2),OR((D78-E78)&gt;=100,(D78-E78)&lt;=-100)),"Bitte Begründung in dieser Zelle angeben",""))</f>
        <v/>
      </c>
      <c r="H78" s="5"/>
    </row>
    <row r="79" spans="1:9" x14ac:dyDescent="0.35">
      <c r="A79" s="140"/>
      <c r="B79" s="44" t="s">
        <v>28</v>
      </c>
      <c r="C79" s="45">
        <f>SUM(C71:C78)</f>
        <v>82000</v>
      </c>
      <c r="D79" s="45">
        <f>SUM(D71:D78)</f>
        <v>2000</v>
      </c>
      <c r="E79" s="45">
        <f>SUM(E71:E78)</f>
        <v>11000</v>
      </c>
      <c r="F79" s="47">
        <f t="shared" si="1"/>
        <v>450</v>
      </c>
      <c r="G79" s="37"/>
    </row>
    <row r="80" spans="1:9" x14ac:dyDescent="0.35">
      <c r="C80" s="3"/>
      <c r="D80" s="3"/>
      <c r="E80" s="3"/>
      <c r="F80" s="46"/>
      <c r="G80" s="33" t="str">
        <f>IF(ISBLANK(E80),"",IF(AND(OR(F80&gt;=2,F80&lt;=-2),OR((D80-E80)&gt;=1000,(D80-E80)&lt;=-1000)),"Bitte Begründung in dieser Zelle angeben",""))</f>
        <v/>
      </c>
    </row>
    <row r="81" spans="2:7" x14ac:dyDescent="0.35">
      <c r="B81" s="31" t="s">
        <v>41</v>
      </c>
      <c r="C81" s="3"/>
      <c r="D81" s="3"/>
      <c r="E81" s="3"/>
      <c r="F81" s="46"/>
      <c r="G81" s="33" t="str">
        <f>IF(ISBLANK(E81),"",IF(AND(OR(F81&gt;=2,F81&lt;=-2),OR((D81-E81)&gt;=1000,(D81-E81)&lt;=-1000)),"Bitte Begründung in dieser Zelle angeben",""))</f>
        <v/>
      </c>
    </row>
    <row r="82" spans="2:7" x14ac:dyDescent="0.35">
      <c r="B82" s="44" t="s">
        <v>28</v>
      </c>
      <c r="C82" s="45">
        <f>C68+C79</f>
        <v>175000</v>
      </c>
      <c r="D82" s="45">
        <f>D68+D79</f>
        <v>109000</v>
      </c>
      <c r="E82" s="45">
        <f>E68+E79</f>
        <v>121000</v>
      </c>
      <c r="F82" s="47">
        <f>IF(OR(D84=0,E84=0),"-",E84/D84*100-100)</f>
        <v>102.1390924283327</v>
      </c>
      <c r="G82" s="37"/>
    </row>
    <row r="83" spans="2:7" x14ac:dyDescent="0.35">
      <c r="C83" s="3"/>
      <c r="D83" s="3"/>
      <c r="E83" s="3"/>
      <c r="F83" s="46"/>
    </row>
    <row r="84" spans="2:7" ht="29" x14ac:dyDescent="0.35">
      <c r="B84" s="37" t="s">
        <v>139</v>
      </c>
      <c r="C84" s="49">
        <f>C56-C82</f>
        <v>2000</v>
      </c>
      <c r="D84" s="49">
        <f>D56-D82</f>
        <v>77790</v>
      </c>
      <c r="E84" s="49">
        <f>E56-E82</f>
        <v>157244</v>
      </c>
      <c r="F84" s="50">
        <f>IF(OR(D84=0,E84=0),"-",E84/D84*100-100)</f>
        <v>102.1390924283327</v>
      </c>
      <c r="G84" s="37"/>
    </row>
    <row r="85" spans="2:7" x14ac:dyDescent="0.35">
      <c r="B85" s="36" t="s">
        <v>36</v>
      </c>
      <c r="C85" s="51"/>
      <c r="D85" s="51"/>
      <c r="E85" s="51"/>
      <c r="F85" s="52" t="str">
        <f>IF(OR(D85=0,E85=0),"-",E85/D85*100-100)</f>
        <v>-</v>
      </c>
      <c r="G85" s="53"/>
    </row>
    <row r="86" spans="2:7" x14ac:dyDescent="0.35">
      <c r="B86" s="36" t="s">
        <v>37</v>
      </c>
      <c r="C86" s="51"/>
      <c r="D86" s="51"/>
      <c r="E86" s="51"/>
      <c r="F86" s="52" t="str">
        <f>IF(OR(D86=0,E86=0),"-",E86/D86*100-100)</f>
        <v>-</v>
      </c>
      <c r="G86" s="53"/>
    </row>
    <row r="87" spans="2:7" x14ac:dyDescent="0.35">
      <c r="B87" s="54" t="s">
        <v>42</v>
      </c>
      <c r="C87" s="55">
        <f>C84-C85-C86</f>
        <v>2000</v>
      </c>
      <c r="D87" s="55">
        <f>D84-D85-D86</f>
        <v>77790</v>
      </c>
      <c r="E87" s="55">
        <f>E84-E85-E86</f>
        <v>157244</v>
      </c>
      <c r="F87" s="56">
        <f>IF(OR(D87=0,E87=0),"-",E87/D87*100-100)</f>
        <v>102.1390924283327</v>
      </c>
      <c r="G87" s="37"/>
    </row>
  </sheetData>
  <sheetProtection algorithmName="SHA-512" hashValue="+DvHhJw/hnObpNVCdk500O5snDzFDPzkIovbcF9goZr8FnuEhdH0eJR4KI91LAFEG70RskvZerTCrLg2kNpkTQ==" saltValue="lePLGXFrMZti3d3DwA4N6w==" spinCount="100000" sheet="1" objects="1" scenarios="1" selectLockedCells="1" selectUnlockedCells="1"/>
  <mergeCells count="29">
    <mergeCell ref="B14:G14"/>
    <mergeCell ref="C15:G15"/>
    <mergeCell ref="C16:G16"/>
    <mergeCell ref="C17:G17"/>
    <mergeCell ref="C19:G19"/>
    <mergeCell ref="A62:A68"/>
    <mergeCell ref="A18:B18"/>
    <mergeCell ref="A15:B15"/>
    <mergeCell ref="A71:A79"/>
    <mergeCell ref="A16:B16"/>
    <mergeCell ref="A19:B19"/>
    <mergeCell ref="A23:A47"/>
    <mergeCell ref="A17:B17"/>
    <mergeCell ref="A50:A53"/>
    <mergeCell ref="A7:A9"/>
    <mergeCell ref="B7:G7"/>
    <mergeCell ref="B8:B9"/>
    <mergeCell ref="B13:G13"/>
    <mergeCell ref="B11:G11"/>
    <mergeCell ref="C8:G8"/>
    <mergeCell ref="C9:G9"/>
    <mergeCell ref="B12:G12"/>
    <mergeCell ref="B1:G1"/>
    <mergeCell ref="B3:G3"/>
    <mergeCell ref="B4:G4"/>
    <mergeCell ref="B6:G6"/>
    <mergeCell ref="B10:G10"/>
    <mergeCell ref="B2:G2"/>
    <mergeCell ref="B5:G5"/>
  </mergeCells>
  <printOptions horizontalCentered="1" verticalCentered="1"/>
  <pageMargins left="0.19685039370078741" right="0.19685039370078741" top="0.59055118110236227" bottom="0.59055118110236227" header="0.31496062992125984" footer="0.31496062992125984"/>
  <pageSetup paperSize="9" scale="81" fitToHeight="0" orientation="landscape" r:id="rId1"/>
  <headerFooter>
    <oddHeader>&amp;L&amp;A / &amp;D</oddHeader>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theme="6" tint="0.39997558519241921"/>
    <pageSetUpPr fitToPage="1"/>
  </sheetPr>
  <dimension ref="A1:L85"/>
  <sheetViews>
    <sheetView tabSelected="1" zoomScale="110" zoomScaleNormal="110" workbookViewId="0">
      <pane ySplit="7" topLeftCell="A8" activePane="bottomLeft" state="frozen"/>
      <selection pane="bottomLeft" activeCell="E76" sqref="E76"/>
    </sheetView>
  </sheetViews>
  <sheetFormatPr baseColWidth="10" defaultRowHeight="14.5" x14ac:dyDescent="0.35"/>
  <cols>
    <col min="1" max="1" width="8.1796875" customWidth="1"/>
    <col min="2" max="2" width="60.1796875" customWidth="1"/>
    <col min="3" max="5" width="12.81640625" customWidth="1"/>
    <col min="6" max="6" width="15.1796875" style="57" customWidth="1"/>
    <col min="7" max="7" width="63.81640625" style="33" customWidth="1"/>
  </cols>
  <sheetData>
    <row r="1" spans="1:11" x14ac:dyDescent="0.35">
      <c r="A1" s="137" t="s">
        <v>81</v>
      </c>
      <c r="B1" s="137"/>
      <c r="C1" s="149"/>
      <c r="D1" s="150"/>
      <c r="E1" s="150"/>
      <c r="F1" s="150"/>
      <c r="G1" s="151"/>
    </row>
    <row r="2" spans="1:11" x14ac:dyDescent="0.35">
      <c r="A2" s="137" t="s">
        <v>38</v>
      </c>
      <c r="B2" s="137"/>
      <c r="C2" s="149"/>
      <c r="D2" s="150"/>
      <c r="E2" s="150"/>
      <c r="F2" s="150"/>
      <c r="G2" s="151"/>
    </row>
    <row r="3" spans="1:11" x14ac:dyDescent="0.35">
      <c r="A3" s="137" t="s">
        <v>76</v>
      </c>
      <c r="B3" s="138"/>
      <c r="C3" s="149"/>
      <c r="D3" s="150"/>
      <c r="E3" s="150"/>
      <c r="F3" s="150"/>
      <c r="G3" s="151"/>
      <c r="J3" s="119" t="s">
        <v>77</v>
      </c>
      <c r="K3" s="119" t="s">
        <v>126</v>
      </c>
    </row>
    <row r="4" spans="1:11" x14ac:dyDescent="0.35">
      <c r="A4" s="137" t="s">
        <v>119</v>
      </c>
      <c r="B4" s="138" t="s">
        <v>119</v>
      </c>
      <c r="C4" s="149"/>
      <c r="D4" s="150"/>
      <c r="E4" s="150"/>
      <c r="F4" s="150"/>
      <c r="G4" s="151"/>
      <c r="J4" s="119" t="s">
        <v>120</v>
      </c>
      <c r="K4" s="119" t="s">
        <v>121</v>
      </c>
    </row>
    <row r="5" spans="1:11" x14ac:dyDescent="0.35">
      <c r="A5" s="137" t="s">
        <v>45</v>
      </c>
      <c r="B5" s="137"/>
      <c r="C5" s="149">
        <v>2025</v>
      </c>
      <c r="D5" s="150"/>
      <c r="E5" s="150"/>
      <c r="F5" s="150"/>
      <c r="G5" s="151"/>
    </row>
    <row r="7" spans="1:11" ht="29" x14ac:dyDescent="0.35">
      <c r="C7" s="29" t="str">
        <f>"Ist "&amp;C5-2</f>
        <v>Ist 2023</v>
      </c>
      <c r="D7" s="29" t="str">
        <f>"Plan/Ist "&amp;C5-1</f>
        <v>Plan/Ist 2024</v>
      </c>
      <c r="E7" s="29" t="str">
        <f>"Plan "&amp;C5</f>
        <v>Plan 2025</v>
      </c>
      <c r="F7" s="29" t="s">
        <v>49</v>
      </c>
      <c r="G7" s="30" t="str">
        <f>"Begründung (wenn Abweichung gegenüber Plan "&amp;C5-1&amp;" über 2% und EUR 1.000,-- ist)"</f>
        <v>Begründung (wenn Abweichung gegenüber Plan 2024 über 2% und EUR 1.000,-- ist)</v>
      </c>
    </row>
    <row r="8" spans="1:11" ht="16.5" customHeight="1" x14ac:dyDescent="0.35">
      <c r="B8" s="31" t="s">
        <v>98</v>
      </c>
      <c r="F8" s="32"/>
    </row>
    <row r="9" spans="1:11" x14ac:dyDescent="0.35">
      <c r="A9" s="143" t="s">
        <v>39</v>
      </c>
      <c r="B9" s="104" t="s">
        <v>0</v>
      </c>
      <c r="C9" s="105"/>
      <c r="D9" s="105"/>
      <c r="E9" s="105"/>
      <c r="F9" s="34" t="str">
        <f t="shared" ref="F9:F40" si="0">IF(OR(D9=0,E9=0),"-",E9/D9*100-100)</f>
        <v>-</v>
      </c>
      <c r="G9" s="102"/>
      <c r="H9" s="100" t="str">
        <f>IF(ISBLANK(E9),"",IF(AND(OR(F9&gt;=2,F9&lt;=-2),OR((D9-E9)&gt;=1000,(D9-E9)&lt;=-1000)),IF(ISBLANK(G9),'|'!B$56,""),""))</f>
        <v/>
      </c>
    </row>
    <row r="10" spans="1:11" x14ac:dyDescent="0.35">
      <c r="A10" s="144"/>
      <c r="B10" s="104" t="s">
        <v>1</v>
      </c>
      <c r="C10" s="105"/>
      <c r="D10" s="105"/>
      <c r="E10" s="105"/>
      <c r="F10" s="34" t="str">
        <f t="shared" si="0"/>
        <v>-</v>
      </c>
      <c r="G10" s="102"/>
      <c r="H10" s="100" t="str">
        <f>IF(ISBLANK(E10),"",IF(AND(OR(F10&gt;=2,F10&lt;=-2),OR((D10-E10)&gt;=1000,(D10-E10)&lt;=-1000)),IF(ISBLANK(G10),'|'!B$56,""),""))</f>
        <v/>
      </c>
    </row>
    <row r="11" spans="1:11" x14ac:dyDescent="0.35">
      <c r="A11" s="144"/>
      <c r="B11" s="104" t="s">
        <v>2</v>
      </c>
      <c r="C11" s="105"/>
      <c r="D11" s="105"/>
      <c r="E11" s="105"/>
      <c r="F11" s="34" t="str">
        <f t="shared" si="0"/>
        <v>-</v>
      </c>
      <c r="G11" s="102"/>
      <c r="H11" s="100" t="str">
        <f>IF(ISBLANK(E11),"",IF(AND(OR(F11&gt;=2,F11&lt;=-2),OR((D11-E11)&gt;=1000,(D11-E11)&lt;=-1000)),IF(ISBLANK(G11),'|'!B$56,""),""))</f>
        <v/>
      </c>
    </row>
    <row r="12" spans="1:11" x14ac:dyDescent="0.35">
      <c r="A12" s="144"/>
      <c r="B12" s="104" t="s">
        <v>3</v>
      </c>
      <c r="C12" s="105"/>
      <c r="D12" s="105"/>
      <c r="E12" s="105"/>
      <c r="F12" s="34" t="str">
        <f t="shared" si="0"/>
        <v>-</v>
      </c>
      <c r="G12" s="102"/>
      <c r="H12" s="100" t="str">
        <f>IF(ISBLANK(E12),"",IF(AND(OR(F12&gt;=2,F12&lt;=-2),OR((D12-E12)&gt;=1000,(D12-E12)&lt;=-1000)),IF(ISBLANK(G12),'|'!B$56,""),""))</f>
        <v/>
      </c>
    </row>
    <row r="13" spans="1:11" x14ac:dyDescent="0.35">
      <c r="A13" s="144"/>
      <c r="B13" s="104" t="s">
        <v>46</v>
      </c>
      <c r="C13" s="105"/>
      <c r="D13" s="105"/>
      <c r="E13" s="105"/>
      <c r="F13" s="34" t="str">
        <f t="shared" si="0"/>
        <v>-</v>
      </c>
      <c r="G13" s="102"/>
      <c r="H13" s="100" t="str">
        <f>IF(ISBLANK(E13),"",IF(AND(OR(F13&gt;=2,F13&lt;=-2),OR((D13-E13)&gt;=1000,(D13-E13)&lt;=-1000)),IF(ISBLANK(G13),'|'!B$56,""),""))</f>
        <v/>
      </c>
    </row>
    <row r="14" spans="1:11" x14ac:dyDescent="0.35">
      <c r="A14" s="144"/>
      <c r="B14" s="104" t="s">
        <v>4</v>
      </c>
      <c r="C14" s="105"/>
      <c r="D14" s="105"/>
      <c r="E14" s="105"/>
      <c r="F14" s="34" t="str">
        <f t="shared" si="0"/>
        <v>-</v>
      </c>
      <c r="G14" s="102"/>
      <c r="H14" s="100" t="str">
        <f>IF(ISBLANK(E14),"",IF(AND(OR(F14&gt;=2,F14&lt;=-2),OR((D14-E14)&gt;=1000,(D14-E14)&lt;=-1000)),IF(ISBLANK(G14),'|'!B$56,""),""))</f>
        <v/>
      </c>
    </row>
    <row r="15" spans="1:11" x14ac:dyDescent="0.35">
      <c r="A15" s="144"/>
      <c r="B15" s="104" t="s">
        <v>5</v>
      </c>
      <c r="C15" s="105"/>
      <c r="D15" s="105"/>
      <c r="E15" s="105"/>
      <c r="F15" s="34" t="str">
        <f>IF(OR(D15=0,E15=0),"-",E15/D15*100-100)</f>
        <v>-</v>
      </c>
      <c r="G15" s="102"/>
      <c r="H15" s="100" t="str">
        <f>IF(ISBLANK(E15),"",IF(AND(OR(F15&gt;=2,F15&lt;=-2),OR((D15-E15)&gt;=1000,(D15-E15)&lt;=-1000)),IF(ISBLANK(G15),'|'!B$56,""),""))</f>
        <v/>
      </c>
    </row>
    <row r="16" spans="1:11" x14ac:dyDescent="0.35">
      <c r="A16" s="144"/>
      <c r="B16" s="104" t="s">
        <v>73</v>
      </c>
      <c r="C16" s="105"/>
      <c r="D16" s="105"/>
      <c r="E16" s="105"/>
      <c r="F16" s="34" t="str">
        <f t="shared" si="0"/>
        <v>-</v>
      </c>
      <c r="G16" s="102"/>
      <c r="H16" s="100" t="str">
        <f>IF(ISBLANK(E16),"",IF(AND(OR(F16&gt;=2,F16&lt;=-2),OR((D16-E16)&gt;=1000,(D16-E16)&lt;=-1000)),IF(ISBLANK(G16),'|'!B$56,""),""))</f>
        <v/>
      </c>
    </row>
    <row r="17" spans="1:8" x14ac:dyDescent="0.35">
      <c r="A17" s="144"/>
      <c r="B17" s="104" t="s">
        <v>6</v>
      </c>
      <c r="C17" s="105"/>
      <c r="D17" s="105"/>
      <c r="E17" s="105"/>
      <c r="F17" s="34" t="str">
        <f t="shared" si="0"/>
        <v>-</v>
      </c>
      <c r="G17" s="102"/>
      <c r="H17" s="100" t="str">
        <f>IF(ISBLANK(E17),"",IF(AND(OR(F17&gt;=2,F17&lt;=-2),OR((D17-E17)&gt;=1000,(D17-E17)&lt;=-1000)),IF(ISBLANK(G17),'|'!B$56,""),""))</f>
        <v/>
      </c>
    </row>
    <row r="18" spans="1:8" x14ac:dyDescent="0.35">
      <c r="A18" s="144"/>
      <c r="B18" s="104" t="s">
        <v>44</v>
      </c>
      <c r="C18" s="105"/>
      <c r="D18" s="105"/>
      <c r="E18" s="105"/>
      <c r="F18" s="34" t="str">
        <f t="shared" si="0"/>
        <v>-</v>
      </c>
      <c r="G18" s="102"/>
      <c r="H18" s="100" t="str">
        <f>IF(ISBLANK(E18),"",IF(AND(OR(F18&gt;=2,F18&lt;=-2),OR((D18-E18)&gt;=1000,(D18-E18)&lt;=-1000)),IF(ISBLANK(G18),'|'!B$56,""),""))</f>
        <v/>
      </c>
    </row>
    <row r="19" spans="1:8" x14ac:dyDescent="0.35">
      <c r="A19" s="144"/>
      <c r="B19" s="104" t="s">
        <v>7</v>
      </c>
      <c r="C19" s="105"/>
      <c r="D19" s="105"/>
      <c r="E19" s="105"/>
      <c r="F19" s="34" t="str">
        <f t="shared" si="0"/>
        <v>-</v>
      </c>
      <c r="G19" s="102"/>
      <c r="H19" s="100" t="str">
        <f>IF(ISBLANK(E19),"",IF(AND(OR(F19&gt;=2,F19&lt;=-2),OR((D19-E19)&gt;=1000,(D19-E19)&lt;=-1000)),IF(ISBLANK(G19),'|'!B$56,""),""))</f>
        <v/>
      </c>
    </row>
    <row r="20" spans="1:8" x14ac:dyDescent="0.35">
      <c r="A20" s="144"/>
      <c r="B20" s="104" t="s">
        <v>8</v>
      </c>
      <c r="C20" s="105"/>
      <c r="D20" s="105"/>
      <c r="E20" s="105"/>
      <c r="F20" s="34" t="str">
        <f t="shared" si="0"/>
        <v>-</v>
      </c>
      <c r="G20" s="102"/>
      <c r="H20" s="100" t="str">
        <f>IF(ISBLANK(E20),"",IF(AND(OR(F20&gt;=2,F20&lt;=-2),OR((D20-E20)&gt;=1000,(D20-E20)&lt;=-1000)),IF(ISBLANK(G20),'|'!B$56,""),""))</f>
        <v/>
      </c>
    </row>
    <row r="21" spans="1:8" x14ac:dyDescent="0.35">
      <c r="A21" s="144"/>
      <c r="B21" s="104" t="s">
        <v>9</v>
      </c>
      <c r="C21" s="105"/>
      <c r="D21" s="105"/>
      <c r="E21" s="105"/>
      <c r="F21" s="34" t="str">
        <f t="shared" si="0"/>
        <v>-</v>
      </c>
      <c r="G21" s="102"/>
      <c r="H21" s="100" t="str">
        <f>IF(ISBLANK(E21),"",IF(AND(OR(F21&gt;=2,F21&lt;=-2),OR((D21-E21)&gt;=1000,(D21-E21)&lt;=-1000)),IF(ISBLANK(G21),'|'!B$56,""),""))</f>
        <v/>
      </c>
    </row>
    <row r="22" spans="1:8" x14ac:dyDescent="0.35">
      <c r="A22" s="144"/>
      <c r="B22" s="104" t="s">
        <v>11</v>
      </c>
      <c r="C22" s="105"/>
      <c r="D22" s="105"/>
      <c r="E22" s="105"/>
      <c r="F22" s="34" t="str">
        <f t="shared" si="0"/>
        <v>-</v>
      </c>
      <c r="G22" s="102"/>
      <c r="H22" s="100" t="str">
        <f>IF(ISBLANK(E22),"",IF(AND(OR(F22&gt;=2,F22&lt;=-2),OR((D22-E22)&gt;=1000,(D22-E22)&lt;=-1000)),IF(ISBLANK(G22),'|'!B$56,""),""))</f>
        <v/>
      </c>
    </row>
    <row r="23" spans="1:8" x14ac:dyDescent="0.35">
      <c r="A23" s="144"/>
      <c r="B23" s="104" t="s">
        <v>10</v>
      </c>
      <c r="C23" s="105"/>
      <c r="D23" s="105"/>
      <c r="E23" s="105"/>
      <c r="F23" s="34" t="str">
        <f t="shared" si="0"/>
        <v>-</v>
      </c>
      <c r="G23" s="102"/>
      <c r="H23" s="100" t="str">
        <f>IF(ISBLANK(E23),"",IF(AND(OR(F23&gt;=2,F23&lt;=-2),OR((D23-E23)&gt;=1000,(D23-E23)&lt;=-1000)),IF(ISBLANK(G23),'|'!B$56,""),""))</f>
        <v/>
      </c>
    </row>
    <row r="24" spans="1:8" x14ac:dyDescent="0.35">
      <c r="A24" s="144"/>
      <c r="B24" s="104" t="s">
        <v>82</v>
      </c>
      <c r="C24" s="105"/>
      <c r="D24" s="105"/>
      <c r="E24" s="105"/>
      <c r="F24" s="34" t="str">
        <f t="shared" si="0"/>
        <v>-</v>
      </c>
      <c r="G24" s="102"/>
      <c r="H24" s="100" t="str">
        <f>IF(ISBLANK(E24),"",IF(AND(OR(F24&gt;=2,F24&lt;=-2),OR((D24-E24)&gt;=1000,(D24-E24)&lt;=-1000)),IF(ISBLANK(G24),'|'!B$56,""),""))</f>
        <v/>
      </c>
    </row>
    <row r="25" spans="1:8" x14ac:dyDescent="0.35">
      <c r="A25" s="144"/>
      <c r="B25" s="104" t="s">
        <v>83</v>
      </c>
      <c r="C25" s="105"/>
      <c r="D25" s="105"/>
      <c r="E25" s="105"/>
      <c r="F25" s="34" t="str">
        <f t="shared" si="0"/>
        <v>-</v>
      </c>
      <c r="G25" s="102"/>
      <c r="H25" s="100" t="str">
        <f>IF(ISBLANK(E25),"",IF(AND(OR(F25&gt;=2,F25&lt;=-2),OR((D25-E25)&gt;=1000,(D25-E25)&lt;=-1000)),IF(ISBLANK(G25),'|'!B$56,""),""))</f>
        <v/>
      </c>
    </row>
    <row r="26" spans="1:8" x14ac:dyDescent="0.35">
      <c r="A26" s="144"/>
      <c r="B26" s="99"/>
      <c r="C26" s="105"/>
      <c r="D26" s="105"/>
      <c r="E26" s="105"/>
      <c r="F26" s="34" t="str">
        <f t="shared" si="0"/>
        <v>-</v>
      </c>
      <c r="G26" s="102"/>
      <c r="H26" s="100" t="str">
        <f>IF(ISBLANK(E26),"",IF(AND(OR(F26&gt;=2,F26&lt;=-2),OR((D26-E26)&gt;=1000,(D26-E26)&lt;=-1000)),IF(ISBLANK(G26),'|'!B$56,""),""))</f>
        <v/>
      </c>
    </row>
    <row r="27" spans="1:8" x14ac:dyDescent="0.35">
      <c r="A27" s="144"/>
      <c r="B27" s="99"/>
      <c r="C27" s="105"/>
      <c r="D27" s="105"/>
      <c r="E27" s="105"/>
      <c r="F27" s="34" t="str">
        <f t="shared" si="0"/>
        <v>-</v>
      </c>
      <c r="G27" s="102"/>
      <c r="H27" s="100" t="str">
        <f>IF(ISBLANK(E27),"",IF(AND(OR(F27&gt;=2,F27&lt;=-2),OR((D27-E27)&gt;=1000,(D27-E27)&lt;=-1000)),IF(ISBLANK(G27),'|'!B$56,""),""))</f>
        <v/>
      </c>
    </row>
    <row r="28" spans="1:8" x14ac:dyDescent="0.35">
      <c r="A28" s="144"/>
      <c r="B28" s="99"/>
      <c r="C28" s="105"/>
      <c r="D28" s="105"/>
      <c r="E28" s="105"/>
      <c r="F28" s="34" t="str">
        <f t="shared" si="0"/>
        <v>-</v>
      </c>
      <c r="G28" s="102"/>
      <c r="H28" s="100" t="str">
        <f>IF(ISBLANK(E28),"",IF(AND(OR(F28&gt;=2,F28&lt;=-2),OR((D28-E28)&gt;=1000,(D28-E28)&lt;=-1000)),IF(ISBLANK(G28),'|'!B$56,""),""))</f>
        <v/>
      </c>
    </row>
    <row r="29" spans="1:8" x14ac:dyDescent="0.35">
      <c r="A29" s="144"/>
      <c r="B29" s="99"/>
      <c r="C29" s="105"/>
      <c r="D29" s="105"/>
      <c r="E29" s="105"/>
      <c r="F29" s="34" t="str">
        <f t="shared" si="0"/>
        <v>-</v>
      </c>
      <c r="G29" s="102"/>
      <c r="H29" s="100" t="str">
        <f>IF(ISBLANK(E29),"",IF(AND(OR(F29&gt;=2,F29&lt;=-2),OR((D29-E29)&gt;=1000,(D29-E29)&lt;=-1000)),IF(ISBLANK(G29),'|'!B$56,""),""))</f>
        <v/>
      </c>
    </row>
    <row r="30" spans="1:8" x14ac:dyDescent="0.35">
      <c r="A30" s="144"/>
      <c r="B30" s="99"/>
      <c r="C30" s="105"/>
      <c r="D30" s="105"/>
      <c r="E30" s="105"/>
      <c r="F30" s="34" t="str">
        <f t="shared" si="0"/>
        <v>-</v>
      </c>
      <c r="G30" s="102"/>
      <c r="H30" s="100" t="str">
        <f>IF(ISBLANK(E30),"",IF(AND(OR(F30&gt;=2,F30&lt;=-2),OR((D30-E30)&gt;=1000,(D30-E30)&lt;=-1000)),IF(ISBLANK(G30),'|'!B$56,""),""))</f>
        <v/>
      </c>
    </row>
    <row r="31" spans="1:8" x14ac:dyDescent="0.35">
      <c r="A31" s="144"/>
      <c r="B31" s="99"/>
      <c r="C31" s="105"/>
      <c r="D31" s="105"/>
      <c r="E31" s="105"/>
      <c r="F31" s="34" t="str">
        <f t="shared" si="0"/>
        <v>-</v>
      </c>
      <c r="G31" s="102"/>
      <c r="H31" s="100" t="str">
        <f>IF(ISBLANK(E31),"",IF(AND(OR(F31&gt;=2,F31&lt;=-2),OR((D31-E31)&gt;=1000,(D31-E31)&lt;=-1000)),IF(ISBLANK(G31),'|'!B$56,""),""))</f>
        <v/>
      </c>
    </row>
    <row r="32" spans="1:8" x14ac:dyDescent="0.35">
      <c r="A32" s="144"/>
      <c r="B32" s="99"/>
      <c r="C32" s="105"/>
      <c r="D32" s="105"/>
      <c r="E32" s="105"/>
      <c r="F32" s="34" t="str">
        <f t="shared" si="0"/>
        <v>-</v>
      </c>
      <c r="G32" s="102"/>
      <c r="H32" s="100" t="str">
        <f>IF(ISBLANK(E32),"",IF(AND(OR(F32&gt;=2,F32&lt;=-2),OR((D32-E32)&gt;=1000,(D32-E32)&lt;=-1000)),IF(ISBLANK(G32),'|'!B$56,""),""))</f>
        <v/>
      </c>
    </row>
    <row r="33" spans="1:8" x14ac:dyDescent="0.35">
      <c r="A33" s="144"/>
      <c r="B33" s="99"/>
      <c r="C33" s="105"/>
      <c r="D33" s="105"/>
      <c r="E33" s="105"/>
      <c r="F33" s="34" t="str">
        <f t="shared" si="0"/>
        <v>-</v>
      </c>
      <c r="G33" s="102"/>
      <c r="H33" s="100" t="str">
        <f>IF(ISBLANK(E33),"",IF(AND(OR(F33&gt;=2,F33&lt;=-2),OR((D33-E33)&gt;=1000,(D33-E33)&lt;=-1000)),IF(ISBLANK(G33),'|'!B$56,""),""))</f>
        <v/>
      </c>
    </row>
    <row r="34" spans="1:8" x14ac:dyDescent="0.35">
      <c r="A34" s="144"/>
      <c r="B34" s="99"/>
      <c r="C34" s="105"/>
      <c r="D34" s="105"/>
      <c r="E34" s="105"/>
      <c r="F34" s="34" t="str">
        <f t="shared" si="0"/>
        <v>-</v>
      </c>
      <c r="G34" s="102"/>
      <c r="H34" s="100" t="str">
        <f>IF(ISBLANK(E34),"",IF(AND(OR(F34&gt;=2,F34&lt;=-2),OR((D34-E34)&gt;=1000,(D34-E34)&lt;=-1000)),IF(ISBLANK(G34),'|'!B$56,""),""))</f>
        <v/>
      </c>
    </row>
    <row r="35" spans="1:8" x14ac:dyDescent="0.35">
      <c r="A35" s="144"/>
      <c r="B35" s="99"/>
      <c r="C35" s="105"/>
      <c r="D35" s="105"/>
      <c r="E35" s="105"/>
      <c r="F35" s="34" t="str">
        <f t="shared" si="0"/>
        <v>-</v>
      </c>
      <c r="G35" s="102"/>
      <c r="H35" s="100" t="str">
        <f>IF(ISBLANK(E35),"",IF(AND(OR(F35&gt;=2,F35&lt;=-2),OR((D35-E35)&gt;=1000,(D35-E35)&lt;=-1000)),IF(ISBLANK(G35),'|'!B$56,""),""))</f>
        <v/>
      </c>
    </row>
    <row r="36" spans="1:8" x14ac:dyDescent="0.35">
      <c r="A36" s="144"/>
      <c r="B36" s="99"/>
      <c r="C36" s="105"/>
      <c r="D36" s="105"/>
      <c r="E36" s="105"/>
      <c r="F36" s="34" t="str">
        <f t="shared" si="0"/>
        <v>-</v>
      </c>
      <c r="G36" s="102"/>
      <c r="H36" s="100" t="str">
        <f>IF(ISBLANK(E36),"",IF(AND(OR(F36&gt;=2,F36&lt;=-2),OR((D36-E36)&gt;=1000,(D36-E36)&lt;=-1000)),IF(ISBLANK(G36),'|'!B$56,""),""))</f>
        <v/>
      </c>
    </row>
    <row r="37" spans="1:8" x14ac:dyDescent="0.35">
      <c r="A37" s="144"/>
      <c r="B37" s="99"/>
      <c r="C37" s="105"/>
      <c r="D37" s="105"/>
      <c r="E37" s="105"/>
      <c r="F37" s="34" t="str">
        <f t="shared" si="0"/>
        <v>-</v>
      </c>
      <c r="G37" s="102"/>
      <c r="H37" s="100" t="str">
        <f>IF(ISBLANK(E37),"",IF(AND(OR(F37&gt;=2,F37&lt;=-2),OR((D37-E37)&gt;=1000,(D37-E37)&lt;=-1000)),IF(ISBLANK(G37),'|'!B$56,""),""))</f>
        <v/>
      </c>
    </row>
    <row r="38" spans="1:8" x14ac:dyDescent="0.35">
      <c r="A38" s="144"/>
      <c r="B38" s="99"/>
      <c r="C38" s="105"/>
      <c r="D38" s="105"/>
      <c r="E38" s="105"/>
      <c r="F38" s="34" t="str">
        <f t="shared" si="0"/>
        <v>-</v>
      </c>
      <c r="G38" s="102"/>
      <c r="H38" s="100" t="str">
        <f>IF(ISBLANK(E38),"",IF(AND(OR(F38&gt;=2,F38&lt;=-2),OR((D38-E38)&gt;=1000,(D38-E38)&lt;=-1000)),IF(ISBLANK(G38),'|'!B$56,""),""))</f>
        <v/>
      </c>
    </row>
    <row r="39" spans="1:8" x14ac:dyDescent="0.35">
      <c r="A39" s="144"/>
      <c r="B39" s="1" t="s">
        <v>13</v>
      </c>
      <c r="C39" s="2">
        <f ca="1">SUM(C9:OFFSET(C39,-1,0))</f>
        <v>0</v>
      </c>
      <c r="D39" s="2">
        <f ca="1">SUM(D9:OFFSET(D39,-1,0))</f>
        <v>0</v>
      </c>
      <c r="E39" s="2">
        <f ca="1">SUM(E9:OFFSET(E39,-1,0))</f>
        <v>0</v>
      </c>
      <c r="F39" s="34" t="str">
        <f ca="1">IF(OR(D39=0,E39=0),"-",E39/D39*100-100)</f>
        <v>-</v>
      </c>
      <c r="G39" s="37"/>
      <c r="H39" s="100"/>
    </row>
    <row r="40" spans="1:8" x14ac:dyDescent="0.35">
      <c r="A40" s="144"/>
      <c r="B40" s="1" t="s">
        <v>12</v>
      </c>
      <c r="C40" s="105"/>
      <c r="D40" s="105"/>
      <c r="E40" s="105"/>
      <c r="F40" s="34" t="str">
        <f t="shared" si="0"/>
        <v>-</v>
      </c>
      <c r="G40" s="102"/>
      <c r="H40" s="100" t="str">
        <f>IF(ISBLANK(E40),"",IF(AND(OR(F40&gt;=2,F40&lt;=-2),OR((D40-E40)&gt;=1000,(D40-E40)&lt;=-1000)),IF(ISBLANK(G40),'|'!B$56,""),""))</f>
        <v/>
      </c>
    </row>
    <row r="41" spans="1:8" x14ac:dyDescent="0.35">
      <c r="A41" s="144"/>
      <c r="B41" s="1" t="s">
        <v>15</v>
      </c>
      <c r="C41" s="2" t="str">
        <f ca="1">IF(C39,C40*100/C39,"")</f>
        <v/>
      </c>
      <c r="D41" s="2" t="str">
        <f ca="1">IF(D39,D40*100/D39,"")</f>
        <v/>
      </c>
      <c r="E41" s="2" t="str">
        <f ca="1">IF(E39,E40*100/E39,"")</f>
        <v/>
      </c>
      <c r="F41" s="38"/>
      <c r="G41" s="37"/>
      <c r="H41" s="100"/>
    </row>
    <row r="42" spans="1:8" x14ac:dyDescent="0.35">
      <c r="C42" s="3"/>
      <c r="D42" s="3"/>
      <c r="E42" s="3"/>
      <c r="F42" s="6"/>
      <c r="H42" s="100"/>
    </row>
    <row r="43" spans="1:8" x14ac:dyDescent="0.35">
      <c r="A43" s="40"/>
      <c r="B43" s="31" t="s">
        <v>24</v>
      </c>
      <c r="C43" s="3"/>
      <c r="D43" s="3"/>
      <c r="E43" s="3"/>
      <c r="F43" s="6"/>
      <c r="H43" s="100"/>
    </row>
    <row r="44" spans="1:8" x14ac:dyDescent="0.35">
      <c r="A44" s="143" t="s">
        <v>39</v>
      </c>
      <c r="B44" s="1" t="s">
        <v>16</v>
      </c>
      <c r="C44" s="105"/>
      <c r="D44" s="2">
        <f>'Personalübersicht (Fp)'!O20</f>
        <v>0</v>
      </c>
      <c r="E44" s="2">
        <f>'Personalübersicht (Fp)'!I21</f>
        <v>0</v>
      </c>
      <c r="F44" s="7" t="str">
        <f>IF(OR(D44=0,E44=0),"-",E44/D44*100-100)</f>
        <v>-</v>
      </c>
      <c r="G44" s="102"/>
      <c r="H44" s="100" t="str">
        <f>IF(ISBLANK(E44),"",IF(AND(OR(F44&gt;=2,F44&lt;=-2),OR((D44-E44)&gt;=1000,(D44-E44)&lt;=-1000)),IF(ISBLANK(G44),'|'!B$56,""),""))</f>
        <v/>
      </c>
    </row>
    <row r="45" spans="1:8" x14ac:dyDescent="0.35">
      <c r="A45" s="144"/>
      <c r="B45" s="1" t="s">
        <v>17</v>
      </c>
      <c r="C45" s="105"/>
      <c r="D45" s="2">
        <f>'Personalübersicht (Fp)'!O40</f>
        <v>0</v>
      </c>
      <c r="E45" s="2">
        <f>'Personalübersicht (Fp)'!I41</f>
        <v>0</v>
      </c>
      <c r="F45" s="7" t="str">
        <f>IF(OR(D45=0,E45=0),"-",E45/D45*100-100)</f>
        <v>-</v>
      </c>
      <c r="G45" s="102"/>
      <c r="H45" s="100" t="str">
        <f>IF(ISBLANK(E45),"",IF(AND(OR(F45&gt;=2,F45&lt;=-2),OR((D45-E45)&gt;=1000,(D45-E45)&lt;=-1000)),IF(ISBLANK(G45),'|'!B$56,""),""))</f>
        <v/>
      </c>
    </row>
    <row r="46" spans="1:8" x14ac:dyDescent="0.35">
      <c r="A46" s="144"/>
      <c r="B46" s="1" t="s">
        <v>13</v>
      </c>
      <c r="C46" s="2">
        <f>SUM(C44:C45)</f>
        <v>0</v>
      </c>
      <c r="D46" s="2">
        <f>SUM(D44:D45)</f>
        <v>0</v>
      </c>
      <c r="E46" s="2">
        <f>SUM(E44:E45)</f>
        <v>0</v>
      </c>
      <c r="F46" s="7" t="str">
        <f>IF(OR(D46=0,E46=0),"-",E46/D46*100-100)</f>
        <v>-</v>
      </c>
      <c r="G46" s="37"/>
      <c r="H46" s="100"/>
    </row>
    <row r="47" spans="1:8" x14ac:dyDescent="0.35">
      <c r="A47" s="145"/>
      <c r="B47" s="1" t="s">
        <v>15</v>
      </c>
      <c r="C47" s="2" t="str">
        <f>IF(C46,C44*100/C46,"")</f>
        <v/>
      </c>
      <c r="D47" s="2" t="str">
        <f>IF(D46,D44*100/D46,"")</f>
        <v/>
      </c>
      <c r="E47" s="2" t="str">
        <f>IF(E46,E44*100/E46,"")</f>
        <v/>
      </c>
      <c r="F47" s="7"/>
      <c r="G47" s="37"/>
      <c r="H47" s="100"/>
    </row>
    <row r="48" spans="1:8" x14ac:dyDescent="0.35">
      <c r="C48" s="3"/>
      <c r="D48" s="3"/>
      <c r="E48" s="3"/>
      <c r="F48" s="3"/>
      <c r="H48" s="100"/>
    </row>
    <row r="49" spans="1:8" x14ac:dyDescent="0.35">
      <c r="B49" s="31" t="s">
        <v>25</v>
      </c>
      <c r="C49" s="3"/>
      <c r="D49" s="3"/>
      <c r="E49" s="3"/>
      <c r="F49" s="3"/>
      <c r="H49" s="100"/>
    </row>
    <row r="50" spans="1:8" x14ac:dyDescent="0.35">
      <c r="B50" s="1" t="s">
        <v>28</v>
      </c>
      <c r="C50" s="2">
        <f ca="1">C39+C46</f>
        <v>0</v>
      </c>
      <c r="D50" s="2">
        <f ca="1">D39+D46</f>
        <v>0</v>
      </c>
      <c r="E50" s="2">
        <f ca="1">E39+E46</f>
        <v>0</v>
      </c>
      <c r="F50" s="7" t="str">
        <f ca="1">IF(OR(D50=0,E50=0),"-",E50/D50*100-100)</f>
        <v>-</v>
      </c>
      <c r="G50" s="37"/>
      <c r="H50" s="100"/>
    </row>
    <row r="51" spans="1:8" x14ac:dyDescent="0.35">
      <c r="B51" s="1" t="s">
        <v>26</v>
      </c>
      <c r="C51" s="2">
        <f>C40+C44</f>
        <v>0</v>
      </c>
      <c r="D51" s="2">
        <f>D40+D44</f>
        <v>0</v>
      </c>
      <c r="E51" s="2">
        <f>E40+E44</f>
        <v>0</v>
      </c>
      <c r="F51" s="7" t="str">
        <f>IF(OR(D51=0,E51=0),"-",E51/D51*100-100)</f>
        <v>-</v>
      </c>
      <c r="G51" s="37"/>
      <c r="H51" s="100"/>
    </row>
    <row r="52" spans="1:8" x14ac:dyDescent="0.35">
      <c r="B52" s="1" t="s">
        <v>27</v>
      </c>
      <c r="C52" s="2" t="str">
        <f ca="1">IF(C50,C51*100/C50,"")</f>
        <v/>
      </c>
      <c r="D52" s="2" t="str">
        <f ca="1">IF(D50,D51*100/D50,"")</f>
        <v/>
      </c>
      <c r="E52" s="2" t="str">
        <f ca="1">IF(E50,E51*100/E50,"")</f>
        <v/>
      </c>
      <c r="F52" s="7"/>
      <c r="G52" s="37"/>
      <c r="H52" s="100"/>
    </row>
    <row r="53" spans="1:8" x14ac:dyDescent="0.35">
      <c r="C53" s="3"/>
      <c r="D53" s="3"/>
      <c r="E53" s="3"/>
      <c r="F53" s="6"/>
      <c r="H53" s="100"/>
    </row>
    <row r="54" spans="1:8" x14ac:dyDescent="0.35">
      <c r="C54" s="3"/>
      <c r="D54" s="3"/>
      <c r="E54" s="3"/>
      <c r="F54" s="6"/>
      <c r="H54" s="100"/>
    </row>
    <row r="55" spans="1:8" x14ac:dyDescent="0.35">
      <c r="B55" s="31" t="s">
        <v>99</v>
      </c>
      <c r="C55" s="3"/>
      <c r="D55" s="3"/>
      <c r="E55" s="3"/>
      <c r="F55" s="6"/>
      <c r="H55" s="100"/>
    </row>
    <row r="56" spans="1:8" x14ac:dyDescent="0.35">
      <c r="A56" s="134" t="s">
        <v>40</v>
      </c>
      <c r="B56" s="15" t="s">
        <v>31</v>
      </c>
      <c r="C56" s="105"/>
      <c r="D56" s="105"/>
      <c r="E56" s="105"/>
      <c r="F56" s="43" t="str">
        <f t="shared" ref="F56:F64" si="1">IF(OR(D56=0,E56=0),"-",E56/D56*100-100)</f>
        <v>-</v>
      </c>
      <c r="G56" s="102"/>
      <c r="H56" s="100" t="str">
        <f>IF(ISBLANK(E56),"",IF(AND(OR(F56&gt;=2,F56&lt;=-2),OR((D56-E56)&gt;=1000,(D56-E56)&lt;=-1000)),IF(ISBLANK(G56),'|'!B$56,""),""))</f>
        <v/>
      </c>
    </row>
    <row r="57" spans="1:8" x14ac:dyDescent="0.35">
      <c r="A57" s="135"/>
      <c r="B57" s="101" t="s">
        <v>29</v>
      </c>
      <c r="C57" s="105"/>
      <c r="D57" s="105"/>
      <c r="E57" s="105"/>
      <c r="F57" s="43" t="str">
        <f t="shared" si="1"/>
        <v>-</v>
      </c>
      <c r="G57" s="102"/>
      <c r="H57" s="100" t="str">
        <f>IF(ISBLANK(E57),"",IF(AND(OR(F57&gt;=2,F57&lt;=-2),OR((D57-E57)&gt;=1000,(D57-E57)&lt;=-1000)),IF(ISBLANK(G57),'|'!B$56,""),""))</f>
        <v/>
      </c>
    </row>
    <row r="58" spans="1:8" x14ac:dyDescent="0.35">
      <c r="A58" s="135"/>
      <c r="B58" s="101" t="s">
        <v>30</v>
      </c>
      <c r="C58" s="105"/>
      <c r="D58" s="105"/>
      <c r="E58" s="105"/>
      <c r="F58" s="43" t="str">
        <f t="shared" si="1"/>
        <v>-</v>
      </c>
      <c r="G58" s="102"/>
      <c r="H58" s="100" t="str">
        <f>IF(ISBLANK(E58),"",IF(AND(OR(F58&gt;=2,F58&lt;=-2),OR((D58-E58)&gt;=1000,(D58-E58)&lt;=-1000)),IF(ISBLANK(G58),'|'!B$56,""),""))</f>
        <v/>
      </c>
    </row>
    <row r="59" spans="1:8" x14ac:dyDescent="0.35">
      <c r="A59" s="135"/>
      <c r="B59" s="101" t="s">
        <v>55</v>
      </c>
      <c r="C59" s="105"/>
      <c r="D59" s="105"/>
      <c r="E59" s="105"/>
      <c r="F59" s="43" t="str">
        <f t="shared" si="1"/>
        <v>-</v>
      </c>
      <c r="G59" s="102"/>
      <c r="H59" s="100" t="str">
        <f>IF(ISBLANK(E59),"",IF(AND(OR(F59&gt;=2,F59&lt;=-2),OR((D59-E59)&gt;=1000,(D59-E59)&lt;=-1000)),IF(ISBLANK(G59),'|'!B$56,""),""))</f>
        <v/>
      </c>
    </row>
    <row r="60" spans="1:8" x14ac:dyDescent="0.35">
      <c r="A60" s="135"/>
      <c r="B60" s="99"/>
      <c r="C60" s="105"/>
      <c r="D60" s="105"/>
      <c r="E60" s="105"/>
      <c r="F60" s="43" t="str">
        <f t="shared" si="1"/>
        <v>-</v>
      </c>
      <c r="G60" s="102"/>
      <c r="H60" s="100" t="str">
        <f>IF(ISBLANK(E60),"",IF(AND(OR(F60&gt;=2,F60&lt;=-2),OR((D60-E60)&gt;=1000,(D60-E60)&lt;=-1000)),IF(ISBLANK(G60),'|'!B$56,""),""))</f>
        <v/>
      </c>
    </row>
    <row r="61" spans="1:8" x14ac:dyDescent="0.35">
      <c r="A61" s="135"/>
      <c r="B61" s="99"/>
      <c r="C61" s="105"/>
      <c r="D61" s="105"/>
      <c r="E61" s="105"/>
      <c r="F61" s="43" t="str">
        <f t="shared" si="1"/>
        <v>-</v>
      </c>
      <c r="G61" s="102"/>
      <c r="H61" s="100" t="str">
        <f>IF(ISBLANK(E61),"",IF(AND(OR(F61&gt;=2,F61&lt;=-2),OR((D61-E61)&gt;=1000,(D61-E61)&lt;=-1000)),IF(ISBLANK(G61),'|'!B$56,""),""))</f>
        <v/>
      </c>
    </row>
    <row r="62" spans="1:8" x14ac:dyDescent="0.35">
      <c r="A62" s="135"/>
      <c r="B62" s="99"/>
      <c r="C62" s="105"/>
      <c r="D62" s="105"/>
      <c r="E62" s="105"/>
      <c r="F62" s="43" t="str">
        <f t="shared" si="1"/>
        <v>-</v>
      </c>
      <c r="G62" s="102"/>
      <c r="H62" s="100" t="str">
        <f>IF(ISBLANK(E62),"",IF(AND(OR(F62&gt;=2,F62&lt;=-2),OR((D62-E62)&gt;=1000,(D62-E62)&lt;=-1000)),IF(ISBLANK(G62),'|'!B$56,""),""))</f>
        <v/>
      </c>
    </row>
    <row r="63" spans="1:8" x14ac:dyDescent="0.35">
      <c r="A63" s="135"/>
      <c r="B63" s="99"/>
      <c r="C63" s="105"/>
      <c r="D63" s="105"/>
      <c r="E63" s="105"/>
      <c r="F63" s="43" t="str">
        <f t="shared" si="1"/>
        <v>-</v>
      </c>
      <c r="G63" s="102"/>
      <c r="H63" s="100" t="str">
        <f>IF(ISBLANK(E63),"",IF(AND(OR(F63&gt;=2,F63&lt;=-2),OR((D63-E63)&gt;=1000,(D63-E63)&lt;=-1000)),IF(ISBLANK(G63),'|'!B$56,""),""))</f>
        <v/>
      </c>
    </row>
    <row r="64" spans="1:8" x14ac:dyDescent="0.35">
      <c r="A64" s="136"/>
      <c r="B64" s="44" t="s">
        <v>28</v>
      </c>
      <c r="C64" s="45">
        <f ca="1">SUM(C56:OFFSET(C64,-1,0))</f>
        <v>0</v>
      </c>
      <c r="D64" s="45">
        <f ca="1">SUM(D56:OFFSET(D64,-1,0))</f>
        <v>0</v>
      </c>
      <c r="E64" s="45">
        <f ca="1">SUM(E56:OFFSET(E64,-1,0))</f>
        <v>0</v>
      </c>
      <c r="F64" s="43" t="str">
        <f t="shared" ca="1" si="1"/>
        <v>-</v>
      </c>
      <c r="G64" s="37"/>
      <c r="H64" s="100"/>
    </row>
    <row r="65" spans="1:12" x14ac:dyDescent="0.35">
      <c r="C65" s="3"/>
      <c r="D65" s="3"/>
      <c r="E65" s="3"/>
      <c r="F65" s="46"/>
    </row>
    <row r="66" spans="1:12" x14ac:dyDescent="0.35">
      <c r="B66" s="31" t="s">
        <v>100</v>
      </c>
      <c r="C66" s="3"/>
      <c r="D66" s="3"/>
      <c r="E66" s="3"/>
      <c r="F66" s="46"/>
      <c r="H66" s="108" t="s">
        <v>78</v>
      </c>
    </row>
    <row r="67" spans="1:12" x14ac:dyDescent="0.35">
      <c r="A67" s="140" t="s">
        <v>40</v>
      </c>
      <c r="B67" s="101" t="s">
        <v>56</v>
      </c>
      <c r="C67" s="105"/>
      <c r="D67" s="105"/>
      <c r="E67" s="105"/>
      <c r="F67" s="47" t="str">
        <f t="shared" ref="F67:F77" si="2">IF(OR(D67=0,E67=0),"-",E67/D67*100-100)</f>
        <v>-</v>
      </c>
      <c r="G67" s="102"/>
      <c r="H67" s="5"/>
      <c r="I67" s="100" t="str">
        <f>IF(ISBLANK(E67),"",IF(AND(OR(F67&gt;=2,F67&lt;=-2),OR((D67-E67)&gt;=1000,(D67-E67)&lt;=-1000)),IF(ISBLANK(G67),IF(ISBLANK(H67),'|'!B$57,'|'!B$56),IF(ISBLANK(E67),"",IF(ISBLANK(H67),'|'!B$58,""))),IF(ISBLANK(H67),'|'!B$58,"")))</f>
        <v/>
      </c>
      <c r="J67" s="119" t="s">
        <v>149</v>
      </c>
      <c r="K67" s="119" t="s">
        <v>80</v>
      </c>
      <c r="L67" s="119" t="s">
        <v>150</v>
      </c>
    </row>
    <row r="68" spans="1:12" x14ac:dyDescent="0.35">
      <c r="A68" s="140"/>
      <c r="B68" s="101" t="s">
        <v>85</v>
      </c>
      <c r="C68" s="105"/>
      <c r="D68" s="105"/>
      <c r="E68" s="105"/>
      <c r="F68" s="47" t="str">
        <f t="shared" si="2"/>
        <v>-</v>
      </c>
      <c r="G68" s="102"/>
      <c r="H68" s="5"/>
      <c r="I68" s="100" t="str">
        <f>IF(ISBLANK(E68),"",IF(AND(OR(F68&gt;=2,F68&lt;=-2),OR((D68-E68)&gt;=1000,(D68-E68)&lt;=-1000)),IF(ISBLANK(G68),IF(ISBLANK(H68),'|'!B$57,'|'!B$56),IF(ISBLANK(E68),"",IF(ISBLANK(H68),'|'!B$58,""))),IF(ISBLANK(H68),'|'!B$58,"")))</f>
        <v/>
      </c>
    </row>
    <row r="69" spans="1:12" x14ac:dyDescent="0.35">
      <c r="A69" s="140"/>
      <c r="B69" s="101" t="s">
        <v>84</v>
      </c>
      <c r="C69" s="105"/>
      <c r="D69" s="105"/>
      <c r="E69" s="105"/>
      <c r="F69" s="47" t="str">
        <f t="shared" si="2"/>
        <v>-</v>
      </c>
      <c r="G69" s="102"/>
      <c r="H69" s="5"/>
      <c r="I69" s="100" t="str">
        <f>IF(ISBLANK(E69),"",IF(AND(OR(F69&gt;=2,F69&lt;=-2),OR((D69-E69)&gt;=1000,(D69-E69)&lt;=-1000)),IF(ISBLANK(G69),IF(ISBLANK(H69),'|'!B$57,'|'!B$56),IF(ISBLANK(E69),"",IF(ISBLANK(H69),'|'!B$58,""))),IF(ISBLANK(H69),'|'!B$58,"")))</f>
        <v/>
      </c>
    </row>
    <row r="70" spans="1:12" x14ac:dyDescent="0.35">
      <c r="A70" s="140"/>
      <c r="B70" s="101" t="s">
        <v>86</v>
      </c>
      <c r="C70" s="105"/>
      <c r="D70" s="105"/>
      <c r="E70" s="105"/>
      <c r="F70" s="47" t="str">
        <f t="shared" si="2"/>
        <v>-</v>
      </c>
      <c r="G70" s="102"/>
      <c r="H70" s="5"/>
      <c r="I70" s="100" t="str">
        <f>IF(ISBLANK(E70),"",IF(AND(OR(F70&gt;=2,F70&lt;=-2),OR((D70-E70)&gt;=1000,(D70-E70)&lt;=-1000)),IF(ISBLANK(G70),IF(ISBLANK(H70),'|'!B$57,'|'!B$56),IF(ISBLANK(E70),"",IF(ISBLANK(H70),'|'!B$58,""))),IF(ISBLANK(H70),'|'!B$58,"")))</f>
        <v/>
      </c>
    </row>
    <row r="71" spans="1:12" x14ac:dyDescent="0.35">
      <c r="A71" s="140"/>
      <c r="B71" s="99"/>
      <c r="C71" s="105"/>
      <c r="D71" s="105"/>
      <c r="E71" s="105"/>
      <c r="F71" s="47" t="str">
        <f t="shared" si="2"/>
        <v>-</v>
      </c>
      <c r="G71" s="102"/>
      <c r="H71" s="5"/>
      <c r="I71" s="100" t="str">
        <f>IF(ISBLANK(E71),"",IF(AND(OR(F71&gt;=2,F71&lt;=-2),OR((D71-E71)&gt;=1000,(D71-E71)&lt;=-1000)),IF(ISBLANK(G71),IF(ISBLANK(H71),'|'!B$57,'|'!B$56),IF(ISBLANK(E71),"",IF(ISBLANK(H71),'|'!B$58,""))),IF(ISBLANK(H71),'|'!B$58,"")))</f>
        <v/>
      </c>
    </row>
    <row r="72" spans="1:12" x14ac:dyDescent="0.35">
      <c r="A72" s="140"/>
      <c r="B72" s="99"/>
      <c r="C72" s="105"/>
      <c r="D72" s="105"/>
      <c r="E72" s="105"/>
      <c r="F72" s="47" t="str">
        <f t="shared" si="2"/>
        <v>-</v>
      </c>
      <c r="G72" s="102"/>
      <c r="H72" s="5"/>
      <c r="I72" s="100" t="str">
        <f>IF(ISBLANK(E72),"",IF(AND(OR(F72&gt;=2,F72&lt;=-2),OR((D72-E72)&gt;=1000,(D72-E72)&lt;=-1000)),IF(ISBLANK(G72),IF(ISBLANK(H72),'|'!B$57,'|'!B$56),IF(ISBLANK(E72),"",IF(ISBLANK(H72),'|'!B$58,""))),IF(ISBLANK(H72),'|'!B$58,"")))</f>
        <v/>
      </c>
    </row>
    <row r="73" spans="1:12" x14ac:dyDescent="0.35">
      <c r="A73" s="140"/>
      <c r="B73" s="99"/>
      <c r="C73" s="105"/>
      <c r="D73" s="105"/>
      <c r="E73" s="105"/>
      <c r="F73" s="47" t="str">
        <f t="shared" si="2"/>
        <v>-</v>
      </c>
      <c r="G73" s="102"/>
      <c r="H73" s="5"/>
      <c r="I73" s="100" t="str">
        <f>IF(ISBLANK(E73),"",IF(AND(OR(F73&gt;=2,F73&lt;=-2),OR((D73-E73)&gt;=1000,(D73-E73)&lt;=-1000)),IF(ISBLANK(G73),IF(ISBLANK(H73),'|'!B$57,'|'!B$56),IF(ISBLANK(E73),"",IF(ISBLANK(H73),'|'!B$58,""))),IF(ISBLANK(H73),'|'!B$58,"")))</f>
        <v/>
      </c>
    </row>
    <row r="74" spans="1:12" x14ac:dyDescent="0.35">
      <c r="A74" s="140"/>
      <c r="B74" s="99"/>
      <c r="C74" s="105"/>
      <c r="D74" s="105"/>
      <c r="E74" s="105"/>
      <c r="F74" s="47" t="str">
        <f t="shared" si="2"/>
        <v>-</v>
      </c>
      <c r="G74" s="102"/>
      <c r="H74" s="5"/>
      <c r="I74" s="100" t="str">
        <f>IF(ISBLANK(E74),"",IF(AND(OR(F74&gt;=2,F74&lt;=-2),OR((D74-E74)&gt;=1000,(D74-E74)&lt;=-1000)),IF(ISBLANK(G74),IF(ISBLANK(H74),'|'!B$57,'|'!B$56),IF(ISBLANK(E74),"",IF(ISBLANK(H74),'|'!B$58,""))),IF(ISBLANK(H74),'|'!B$58,"")))</f>
        <v/>
      </c>
    </row>
    <row r="75" spans="1:12" ht="14.5" customHeight="1" x14ac:dyDescent="0.35">
      <c r="A75" s="140"/>
      <c r="B75" s="126" t="s">
        <v>89</v>
      </c>
      <c r="C75" s="105"/>
      <c r="D75" s="124"/>
      <c r="E75" s="122"/>
      <c r="F75" s="123"/>
      <c r="G75" s="123"/>
      <c r="I75" s="100"/>
    </row>
    <row r="76" spans="1:12" ht="14.5" customHeight="1" x14ac:dyDescent="0.35">
      <c r="A76" s="140"/>
      <c r="B76" s="126" t="s">
        <v>88</v>
      </c>
      <c r="C76" s="105"/>
      <c r="D76" s="124"/>
      <c r="E76" s="122"/>
      <c r="F76" s="123"/>
      <c r="G76" s="123"/>
      <c r="I76" s="100"/>
    </row>
    <row r="77" spans="1:12" x14ac:dyDescent="0.35">
      <c r="A77" s="140"/>
      <c r="B77" s="44" t="s">
        <v>28</v>
      </c>
      <c r="C77" s="45">
        <f ca="1">SUM(C67:OFFSET(C77,-1,0))</f>
        <v>0</v>
      </c>
      <c r="D77" s="45">
        <f ca="1">SUM(D67:OFFSET(D77,-1,0))</f>
        <v>0</v>
      </c>
      <c r="E77" s="45">
        <f ca="1">SUM(E67:OFFSET(E77,-1,0))</f>
        <v>0</v>
      </c>
      <c r="F77" s="47" t="str">
        <f t="shared" ca="1" si="2"/>
        <v>-</v>
      </c>
      <c r="G77" s="37"/>
    </row>
    <row r="78" spans="1:12" x14ac:dyDescent="0.35">
      <c r="C78" s="3"/>
      <c r="D78" s="3"/>
      <c r="E78" s="3"/>
      <c r="F78" s="46"/>
    </row>
    <row r="79" spans="1:12" x14ac:dyDescent="0.35">
      <c r="B79" s="31" t="s">
        <v>41</v>
      </c>
      <c r="C79" s="3"/>
      <c r="D79" s="3"/>
      <c r="E79" s="3"/>
      <c r="F79" s="46"/>
    </row>
    <row r="80" spans="1:12" x14ac:dyDescent="0.35">
      <c r="B80" s="44" t="s">
        <v>28</v>
      </c>
      <c r="C80" s="45">
        <f ca="1">C64+C77</f>
        <v>0</v>
      </c>
      <c r="D80" s="45">
        <f ca="1">D64+D77</f>
        <v>0</v>
      </c>
      <c r="E80" s="45">
        <f ca="1">E64+E77</f>
        <v>0</v>
      </c>
      <c r="F80" s="47" t="str">
        <f ca="1">IF(OR(D82=0,E82=0),"-",E82/D82*100-100)</f>
        <v>-</v>
      </c>
      <c r="G80" s="37"/>
    </row>
    <row r="81" spans="2:8" x14ac:dyDescent="0.35">
      <c r="C81" s="3"/>
      <c r="D81" s="3"/>
      <c r="E81" s="3"/>
      <c r="F81" s="46"/>
    </row>
    <row r="82" spans="2:8" ht="29" x14ac:dyDescent="0.35">
      <c r="B82" s="96" t="s">
        <v>139</v>
      </c>
      <c r="C82" s="49">
        <f ca="1">C50-C80</f>
        <v>0</v>
      </c>
      <c r="D82" s="49">
        <f ca="1">D50-D80</f>
        <v>0</v>
      </c>
      <c r="E82" s="49">
        <f ca="1">E50-E80</f>
        <v>0</v>
      </c>
      <c r="F82" s="59" t="str">
        <f ca="1">IF(OR(D82=0,E82=0),"-",E82/D82*100-100)</f>
        <v>-</v>
      </c>
      <c r="G82" s="37"/>
    </row>
    <row r="83" spans="2:8" x14ac:dyDescent="0.35">
      <c r="B83" s="36" t="s">
        <v>36</v>
      </c>
      <c r="C83" s="4"/>
      <c r="D83" s="4"/>
      <c r="E83" s="4"/>
      <c r="F83" s="59" t="str">
        <f>IF(OR(D83=0,E83=0),"-",E83/D83*100-100)</f>
        <v>-</v>
      </c>
      <c r="G83" s="37"/>
    </row>
    <row r="84" spans="2:8" x14ac:dyDescent="0.35">
      <c r="B84" s="36" t="s">
        <v>37</v>
      </c>
      <c r="C84" s="4"/>
      <c r="D84" s="4"/>
      <c r="E84" s="4"/>
      <c r="F84" s="59" t="str">
        <f>IF(OR(D84=0,E84=0),"-",E84/D84*100-100)</f>
        <v>-</v>
      </c>
      <c r="G84" s="37"/>
    </row>
    <row r="85" spans="2:8" x14ac:dyDescent="0.35">
      <c r="B85" s="48" t="s">
        <v>148</v>
      </c>
      <c r="C85" s="55">
        <f ca="1">C82-C83-C84</f>
        <v>0</v>
      </c>
      <c r="D85" s="55">
        <f ca="1">D82-D83-D84</f>
        <v>0</v>
      </c>
      <c r="E85" s="55">
        <f ca="1">E82-E83-E84</f>
        <v>0</v>
      </c>
      <c r="F85" s="56" t="str">
        <f ca="1">IF(OR(D85=0,E85=0),"-",E85/D85*100-100)</f>
        <v>-</v>
      </c>
      <c r="G85" s="37"/>
      <c r="H85" s="100"/>
    </row>
  </sheetData>
  <sheetProtection algorithmName="SHA-512" hashValue="VTJ9Oyp1XQFy+503B0OIyTAOphReLEN04+d1LCtDAFJXPEsvHetuW1ivoX9JjvSQ8aS+nX2sXe8s8WsiCDWCqQ==" saltValue="aaFbuYsPiSMiMjJ2TSnJig==" spinCount="100000" sheet="1" objects="1" scenarios="1"/>
  <mergeCells count="14">
    <mergeCell ref="C5:G5"/>
    <mergeCell ref="A67:A77"/>
    <mergeCell ref="A44:A47"/>
    <mergeCell ref="A9:A41"/>
    <mergeCell ref="A56:A64"/>
    <mergeCell ref="A5:B5"/>
    <mergeCell ref="A3:B3"/>
    <mergeCell ref="C3:G3"/>
    <mergeCell ref="A4:B4"/>
    <mergeCell ref="C4:G4"/>
    <mergeCell ref="C1:G1"/>
    <mergeCell ref="C2:G2"/>
    <mergeCell ref="A1:B1"/>
    <mergeCell ref="A2:B2"/>
  </mergeCells>
  <dataValidations count="3">
    <dataValidation type="list" allowBlank="1" showInputMessage="1" showErrorMessage="1" sqref="C3:G3">
      <formula1>$J$3:$K$3</formula1>
    </dataValidation>
    <dataValidation type="list" sqref="C4:G4">
      <formula1>$J$4:$K$4</formula1>
    </dataValidation>
    <dataValidation type="list" allowBlank="1" showInputMessage="1" showErrorMessage="1" sqref="H67:H74">
      <formula1>$J$67:$L$67</formula1>
    </dataValidation>
  </dataValidations>
  <pageMargins left="0.31496062992125984" right="0.31496062992125984" top="0.59055118110236227" bottom="0.59055118110236227" header="0.31496062992125984" footer="0.31496062992125984"/>
  <pageSetup paperSize="9" scale="71" fitToHeight="0" orientation="landscape" r:id="rId1"/>
  <headerFooter>
    <oddHeader>&amp;L&amp;A / &amp;D</oddHeader>
    <oddFooter>&amp;R&amp;P</oddFooter>
  </headerFooter>
  <rowBreaks count="1" manualBreakCount="1">
    <brk id="42"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6" tint="0.39997558519241921"/>
    <pageSetUpPr fitToPage="1"/>
  </sheetPr>
  <dimension ref="A1:R41"/>
  <sheetViews>
    <sheetView zoomScale="70" zoomScaleNormal="70" workbookViewId="0">
      <selection activeCell="C30" sqref="C30"/>
    </sheetView>
  </sheetViews>
  <sheetFormatPr baseColWidth="10" defaultRowHeight="14.5" x14ac:dyDescent="0.35"/>
  <cols>
    <col min="1" max="1" width="13" customWidth="1"/>
    <col min="2" max="2" width="37.1796875" customWidth="1"/>
    <col min="3" max="3" width="60" customWidth="1"/>
    <col min="4" max="4" width="21.81640625" customWidth="1"/>
    <col min="5" max="5" width="28.1796875" customWidth="1"/>
    <col min="6" max="6" width="9" customWidth="1"/>
    <col min="7" max="7" width="20" customWidth="1"/>
    <col min="8" max="8" width="17.81640625" customWidth="1"/>
    <col min="9" max="9" width="26.54296875" customWidth="1"/>
    <col min="10" max="12" width="6.81640625" customWidth="1"/>
    <col min="13" max="13" width="14.81640625" customWidth="1"/>
    <col min="14" max="14" width="12.81640625" customWidth="1"/>
    <col min="15" max="15" width="21.453125" customWidth="1"/>
    <col min="16" max="16" width="11.453125" customWidth="1"/>
    <col min="17" max="17" width="15.81640625" customWidth="1"/>
    <col min="18" max="18" width="13.81640625" customWidth="1"/>
  </cols>
  <sheetData>
    <row r="1" spans="1:18" ht="15" thickBot="1" x14ac:dyDescent="0.4"/>
    <row r="2" spans="1:18" ht="15" thickBot="1" x14ac:dyDescent="0.4">
      <c r="J2" s="160" t="s">
        <v>54</v>
      </c>
      <c r="K2" s="160"/>
      <c r="L2" s="160"/>
      <c r="M2" s="160"/>
      <c r="N2" s="161"/>
      <c r="O2" s="154" t="str">
        <f>Finanzplan!$C$5-1&amp;" (Vorjahr)"</f>
        <v>2024 (Vorjahr)</v>
      </c>
      <c r="P2" s="155"/>
      <c r="Q2" s="163" t="str">
        <f>"Vergleich "&amp;RIGHT(Finanzplan!$C$5-1,LEN(Finanzplan!$C$5-1)-2)&amp;"/"&amp;RIGHT(Finanzplan!$C$5,LEN(Finanzplan!$C$5)-2)</f>
        <v>Vergleich 24/25</v>
      </c>
      <c r="R2" s="164"/>
    </row>
    <row r="3" spans="1:18" s="33" customFormat="1" ht="44.25" customHeight="1" thickBot="1" x14ac:dyDescent="0.4">
      <c r="B3" s="20" t="s">
        <v>18</v>
      </c>
      <c r="C3" s="21" t="s">
        <v>23</v>
      </c>
      <c r="D3" s="21" t="s">
        <v>50</v>
      </c>
      <c r="E3" s="21" t="s">
        <v>19</v>
      </c>
      <c r="F3" s="21" t="str">
        <f>"W-ST "&amp;Finanzplan!$C$5</f>
        <v>W-ST 2025</v>
      </c>
      <c r="G3" s="109" t="s">
        <v>96</v>
      </c>
      <c r="H3" s="21" t="s">
        <v>105</v>
      </c>
      <c r="I3" s="9" t="s">
        <v>20</v>
      </c>
      <c r="J3" s="9" t="s">
        <v>52</v>
      </c>
      <c r="K3" s="9" t="s">
        <v>51</v>
      </c>
      <c r="L3" s="9" t="s">
        <v>104</v>
      </c>
      <c r="M3" s="9" t="s">
        <v>20</v>
      </c>
      <c r="N3" s="10" t="s">
        <v>21</v>
      </c>
      <c r="O3" s="11" t="str">
        <f>"Lohnkosten inkl. LNK "&amp;Finanzplan!$C$5-1&amp;" (Vorjahr)"</f>
        <v>Lohnkosten inkl. LNK 2024 (Vorjahr)</v>
      </c>
      <c r="P3" s="27" t="str">
        <f>"W-ST "&amp;Finanzplan!$C$5-1&amp;" (Vorjahr)"</f>
        <v>W-ST 2024 (Vorjahr)</v>
      </c>
      <c r="Q3" s="90" t="s">
        <v>72</v>
      </c>
      <c r="R3" s="92" t="s">
        <v>67</v>
      </c>
    </row>
    <row r="4" spans="1:18" x14ac:dyDescent="0.35">
      <c r="A4" s="170" t="s">
        <v>16</v>
      </c>
      <c r="B4" s="60"/>
      <c r="C4" s="18"/>
      <c r="D4" s="18"/>
      <c r="E4" s="61"/>
      <c r="F4" s="18"/>
      <c r="G4" s="18"/>
      <c r="H4" s="18"/>
      <c r="I4" s="25"/>
      <c r="J4" s="17"/>
      <c r="K4" s="18"/>
      <c r="L4" s="18"/>
      <c r="M4" s="25"/>
      <c r="N4" s="63"/>
      <c r="O4" s="64"/>
      <c r="P4" s="65"/>
      <c r="Q4" s="87">
        <f>I4+M4-O4</f>
        <v>0</v>
      </c>
      <c r="R4" s="165"/>
    </row>
    <row r="5" spans="1:18" x14ac:dyDescent="0.35">
      <c r="A5" s="171"/>
      <c r="B5" s="19"/>
      <c r="C5" s="5"/>
      <c r="D5" s="5"/>
      <c r="E5" s="66"/>
      <c r="F5" s="5"/>
      <c r="G5" s="5"/>
      <c r="H5" s="5"/>
      <c r="I5" s="25"/>
      <c r="J5" s="16"/>
      <c r="K5" s="5"/>
      <c r="L5" s="5"/>
      <c r="M5" s="25"/>
      <c r="N5" s="68"/>
      <c r="O5" s="69"/>
      <c r="P5" s="70"/>
      <c r="Q5" s="84">
        <f t="shared" ref="Q5:Q40" si="0">I5+M5-O5</f>
        <v>0</v>
      </c>
      <c r="R5" s="166"/>
    </row>
    <row r="6" spans="1:18" x14ac:dyDescent="0.35">
      <c r="A6" s="171"/>
      <c r="B6" s="19"/>
      <c r="C6" s="5"/>
      <c r="D6" s="5"/>
      <c r="E6" s="66"/>
      <c r="F6" s="5"/>
      <c r="G6" s="5"/>
      <c r="H6" s="5"/>
      <c r="I6" s="25"/>
      <c r="J6" s="16"/>
      <c r="K6" s="5"/>
      <c r="L6" s="5"/>
      <c r="M6" s="25"/>
      <c r="N6" s="68"/>
      <c r="O6" s="69"/>
      <c r="P6" s="70"/>
      <c r="Q6" s="84">
        <f t="shared" si="0"/>
        <v>0</v>
      </c>
      <c r="R6" s="166"/>
    </row>
    <row r="7" spans="1:18" x14ac:dyDescent="0.35">
      <c r="A7" s="171"/>
      <c r="B7" s="19"/>
      <c r="C7" s="5"/>
      <c r="D7" s="5"/>
      <c r="E7" s="66"/>
      <c r="F7" s="5"/>
      <c r="G7" s="5"/>
      <c r="H7" s="5"/>
      <c r="I7" s="25"/>
      <c r="J7" s="16"/>
      <c r="K7" s="5"/>
      <c r="L7" s="5"/>
      <c r="M7" s="25"/>
      <c r="N7" s="68"/>
      <c r="O7" s="69"/>
      <c r="P7" s="70"/>
      <c r="Q7" s="84">
        <f t="shared" si="0"/>
        <v>0</v>
      </c>
      <c r="R7" s="166"/>
    </row>
    <row r="8" spans="1:18" x14ac:dyDescent="0.35">
      <c r="A8" s="171"/>
      <c r="B8" s="19"/>
      <c r="C8" s="5"/>
      <c r="D8" s="5"/>
      <c r="E8" s="66"/>
      <c r="F8" s="5"/>
      <c r="G8" s="5"/>
      <c r="H8" s="5"/>
      <c r="I8" s="25"/>
      <c r="J8" s="16"/>
      <c r="K8" s="5"/>
      <c r="L8" s="5"/>
      <c r="M8" s="25"/>
      <c r="N8" s="68"/>
      <c r="O8" s="69"/>
      <c r="P8" s="70"/>
      <c r="Q8" s="84">
        <f t="shared" si="0"/>
        <v>0</v>
      </c>
      <c r="R8" s="166"/>
    </row>
    <row r="9" spans="1:18" x14ac:dyDescent="0.35">
      <c r="A9" s="171"/>
      <c r="B9" s="19"/>
      <c r="C9" s="5"/>
      <c r="D9" s="5"/>
      <c r="E9" s="66"/>
      <c r="F9" s="5"/>
      <c r="G9" s="5"/>
      <c r="H9" s="5"/>
      <c r="I9" s="25"/>
      <c r="J9" s="16"/>
      <c r="K9" s="5"/>
      <c r="L9" s="5"/>
      <c r="M9" s="25"/>
      <c r="N9" s="68"/>
      <c r="O9" s="69"/>
      <c r="P9" s="70"/>
      <c r="Q9" s="84">
        <f t="shared" si="0"/>
        <v>0</v>
      </c>
      <c r="R9" s="166"/>
    </row>
    <row r="10" spans="1:18" x14ac:dyDescent="0.35">
      <c r="A10" s="171"/>
      <c r="B10" s="19"/>
      <c r="C10" s="5"/>
      <c r="D10" s="5"/>
      <c r="E10" s="66"/>
      <c r="F10" s="5"/>
      <c r="G10" s="5"/>
      <c r="H10" s="5"/>
      <c r="I10" s="25"/>
      <c r="J10" s="16"/>
      <c r="K10" s="5"/>
      <c r="L10" s="5"/>
      <c r="M10" s="25"/>
      <c r="N10" s="68"/>
      <c r="O10" s="69"/>
      <c r="P10" s="70"/>
      <c r="Q10" s="84">
        <f t="shared" si="0"/>
        <v>0</v>
      </c>
      <c r="R10" s="166"/>
    </row>
    <row r="11" spans="1:18" x14ac:dyDescent="0.35">
      <c r="A11" s="171"/>
      <c r="B11" s="19"/>
      <c r="C11" s="5"/>
      <c r="D11" s="5"/>
      <c r="E11" s="66"/>
      <c r="F11" s="5"/>
      <c r="G11" s="5"/>
      <c r="H11" s="5"/>
      <c r="I11" s="25"/>
      <c r="J11" s="16"/>
      <c r="K11" s="5"/>
      <c r="L11" s="5"/>
      <c r="M11" s="25"/>
      <c r="N11" s="68"/>
      <c r="O11" s="69"/>
      <c r="P11" s="70"/>
      <c r="Q11" s="84">
        <f t="shared" si="0"/>
        <v>0</v>
      </c>
      <c r="R11" s="166"/>
    </row>
    <row r="12" spans="1:18" x14ac:dyDescent="0.35">
      <c r="A12" s="171"/>
      <c r="B12" s="19"/>
      <c r="C12" s="5"/>
      <c r="D12" s="5"/>
      <c r="E12" s="66"/>
      <c r="F12" s="5"/>
      <c r="G12" s="5"/>
      <c r="H12" s="5"/>
      <c r="I12" s="25"/>
      <c r="J12" s="16"/>
      <c r="K12" s="5"/>
      <c r="L12" s="5"/>
      <c r="M12" s="25"/>
      <c r="N12" s="68"/>
      <c r="O12" s="69"/>
      <c r="P12" s="70"/>
      <c r="Q12" s="84">
        <f t="shared" si="0"/>
        <v>0</v>
      </c>
      <c r="R12" s="166"/>
    </row>
    <row r="13" spans="1:18" x14ac:dyDescent="0.35">
      <c r="A13" s="171"/>
      <c r="B13" s="19"/>
      <c r="C13" s="5"/>
      <c r="D13" s="5"/>
      <c r="E13" s="66"/>
      <c r="F13" s="5"/>
      <c r="G13" s="5"/>
      <c r="H13" s="5"/>
      <c r="I13" s="25"/>
      <c r="J13" s="16"/>
      <c r="K13" s="5"/>
      <c r="L13" s="5"/>
      <c r="M13" s="25"/>
      <c r="N13" s="68"/>
      <c r="O13" s="69"/>
      <c r="P13" s="70"/>
      <c r="Q13" s="84">
        <f t="shared" si="0"/>
        <v>0</v>
      </c>
      <c r="R13" s="166"/>
    </row>
    <row r="14" spans="1:18" x14ac:dyDescent="0.35">
      <c r="A14" s="171"/>
      <c r="B14" s="19"/>
      <c r="C14" s="5"/>
      <c r="D14" s="5"/>
      <c r="E14" s="66"/>
      <c r="F14" s="5"/>
      <c r="G14" s="5"/>
      <c r="H14" s="5"/>
      <c r="I14" s="25"/>
      <c r="J14" s="16"/>
      <c r="K14" s="5"/>
      <c r="L14" s="5"/>
      <c r="M14" s="25"/>
      <c r="N14" s="68"/>
      <c r="O14" s="69"/>
      <c r="P14" s="70"/>
      <c r="Q14" s="84">
        <f t="shared" si="0"/>
        <v>0</v>
      </c>
      <c r="R14" s="166"/>
    </row>
    <row r="15" spans="1:18" x14ac:dyDescent="0.35">
      <c r="A15" s="171"/>
      <c r="B15" s="19"/>
      <c r="C15" s="5"/>
      <c r="D15" s="5"/>
      <c r="E15" s="66"/>
      <c r="F15" s="5"/>
      <c r="G15" s="5"/>
      <c r="H15" s="5"/>
      <c r="I15" s="25"/>
      <c r="J15" s="16"/>
      <c r="K15" s="5"/>
      <c r="L15" s="5"/>
      <c r="M15" s="25"/>
      <c r="N15" s="68"/>
      <c r="O15" s="69"/>
      <c r="P15" s="70"/>
      <c r="Q15" s="84">
        <f t="shared" si="0"/>
        <v>0</v>
      </c>
      <c r="R15" s="166"/>
    </row>
    <row r="16" spans="1:18" x14ac:dyDescent="0.35">
      <c r="A16" s="171"/>
      <c r="B16" s="19"/>
      <c r="C16" s="5"/>
      <c r="D16" s="5"/>
      <c r="E16" s="66"/>
      <c r="F16" s="5"/>
      <c r="G16" s="5"/>
      <c r="H16" s="5"/>
      <c r="I16" s="25"/>
      <c r="J16" s="16"/>
      <c r="K16" s="5"/>
      <c r="L16" s="5"/>
      <c r="M16" s="25"/>
      <c r="N16" s="68"/>
      <c r="O16" s="69"/>
      <c r="P16" s="70"/>
      <c r="Q16" s="84">
        <f t="shared" si="0"/>
        <v>0</v>
      </c>
      <c r="R16" s="166"/>
    </row>
    <row r="17" spans="1:18" x14ac:dyDescent="0.35">
      <c r="A17" s="171"/>
      <c r="B17" s="19"/>
      <c r="C17" s="5"/>
      <c r="D17" s="5"/>
      <c r="E17" s="66"/>
      <c r="F17" s="5"/>
      <c r="G17" s="5"/>
      <c r="H17" s="5"/>
      <c r="I17" s="25"/>
      <c r="J17" s="16"/>
      <c r="K17" s="5"/>
      <c r="L17" s="5"/>
      <c r="M17" s="25"/>
      <c r="N17" s="68"/>
      <c r="O17" s="69"/>
      <c r="P17" s="70"/>
      <c r="Q17" s="84">
        <f t="shared" si="0"/>
        <v>0</v>
      </c>
      <c r="R17" s="166"/>
    </row>
    <row r="18" spans="1:18" x14ac:dyDescent="0.35">
      <c r="A18" s="171"/>
      <c r="B18" s="19"/>
      <c r="C18" s="5"/>
      <c r="D18" s="5"/>
      <c r="E18" s="66"/>
      <c r="F18" s="5"/>
      <c r="G18" s="5"/>
      <c r="H18" s="5"/>
      <c r="I18" s="25"/>
      <c r="J18" s="16"/>
      <c r="K18" s="5"/>
      <c r="L18" s="5"/>
      <c r="M18" s="25"/>
      <c r="N18" s="68"/>
      <c r="O18" s="69"/>
      <c r="P18" s="70"/>
      <c r="Q18" s="84">
        <f t="shared" si="0"/>
        <v>0</v>
      </c>
      <c r="R18" s="166"/>
    </row>
    <row r="19" spans="1:18" ht="15" thickBot="1" x14ac:dyDescent="0.4">
      <c r="A19" s="171"/>
      <c r="B19" s="19"/>
      <c r="C19" s="5"/>
      <c r="D19" s="5"/>
      <c r="E19" s="66"/>
      <c r="F19" s="5"/>
      <c r="G19" s="5"/>
      <c r="H19" s="5"/>
      <c r="I19" s="25"/>
      <c r="J19" s="16"/>
      <c r="K19" s="5"/>
      <c r="L19" s="5"/>
      <c r="M19" s="25"/>
      <c r="N19" s="68"/>
      <c r="O19" s="69"/>
      <c r="P19" s="70"/>
      <c r="Q19" s="84">
        <f t="shared" si="0"/>
        <v>0</v>
      </c>
      <c r="R19" s="166"/>
    </row>
    <row r="20" spans="1:18" ht="15" thickBot="1" x14ac:dyDescent="0.4">
      <c r="A20" s="175" t="s">
        <v>22</v>
      </c>
      <c r="B20" s="137"/>
      <c r="C20" s="137"/>
      <c r="D20" s="137"/>
      <c r="E20" s="137"/>
      <c r="F20" s="81">
        <f>SUM(F4:F19)</f>
        <v>0</v>
      </c>
      <c r="G20" s="81"/>
      <c r="H20" s="82"/>
      <c r="I20" s="8">
        <f>SUM(I4:I19)</f>
        <v>0</v>
      </c>
      <c r="M20" s="8">
        <f>SUM(M4:M19)</f>
        <v>0</v>
      </c>
      <c r="O20" s="79">
        <f>SUM(O4:O19)</f>
        <v>0</v>
      </c>
      <c r="P20" s="80">
        <f>SUM(P4:P19)</f>
        <v>0</v>
      </c>
      <c r="Q20" s="88">
        <f t="shared" si="0"/>
        <v>0</v>
      </c>
      <c r="R20" s="89" t="str">
        <f>IF(OR(O20=0,I21=0),"-",I21/O20*100-100)</f>
        <v>-</v>
      </c>
    </row>
    <row r="21" spans="1:18" ht="15" thickBot="1" x14ac:dyDescent="0.4">
      <c r="A21" s="137" t="s">
        <v>13</v>
      </c>
      <c r="B21" s="137"/>
      <c r="C21" s="137"/>
      <c r="D21" s="137"/>
      <c r="E21" s="137"/>
      <c r="F21" s="31"/>
      <c r="G21" s="31"/>
      <c r="H21" s="82"/>
      <c r="I21" s="157">
        <f>I20+M20</f>
        <v>0</v>
      </c>
      <c r="J21" s="158"/>
      <c r="K21" s="158"/>
      <c r="L21" s="158"/>
      <c r="M21" s="159"/>
      <c r="O21" s="162"/>
      <c r="P21" s="162"/>
      <c r="Q21" s="110"/>
      <c r="R21" s="111"/>
    </row>
    <row r="22" spans="1:18" ht="15" thickBot="1" x14ac:dyDescent="0.4">
      <c r="A22" s="107"/>
      <c r="B22" s="107"/>
      <c r="C22" s="107"/>
      <c r="D22" s="107"/>
      <c r="E22" s="107"/>
      <c r="F22" s="31"/>
      <c r="G22" s="31"/>
      <c r="H22" s="31"/>
      <c r="I22" s="112"/>
      <c r="J22" s="112"/>
      <c r="K22" s="112"/>
      <c r="L22" s="112"/>
      <c r="M22" s="112"/>
      <c r="O22" s="111"/>
      <c r="Q22" s="110"/>
      <c r="R22" s="111"/>
    </row>
    <row r="23" spans="1:18" ht="15" thickBot="1" x14ac:dyDescent="0.4">
      <c r="J23" s="172" t="s">
        <v>54</v>
      </c>
      <c r="K23" s="173"/>
      <c r="L23" s="173"/>
      <c r="M23" s="173"/>
      <c r="N23" s="174"/>
      <c r="O23" s="154" t="str">
        <f>Finanzplan!$C$5-1&amp;" (Vorjahr)"</f>
        <v>2024 (Vorjahr)</v>
      </c>
      <c r="P23" s="155"/>
      <c r="Q23" s="163" t="str">
        <f>"Vergleich "&amp;RIGHT(Finanzplan!$C$5-1,LEN(Finanzplan!$C$5-1)-2)&amp;"/"&amp;RIGHT(Finanzplan!$C$5,LEN(Finanzplan!$C$5)-2)</f>
        <v>Vergleich 24/25</v>
      </c>
      <c r="R23" s="164"/>
    </row>
    <row r="24" spans="1:18" ht="43.5" customHeight="1" thickBot="1" x14ac:dyDescent="0.4">
      <c r="B24" s="12" t="s">
        <v>18</v>
      </c>
      <c r="C24" s="13" t="s">
        <v>23</v>
      </c>
      <c r="D24" s="9" t="s">
        <v>50</v>
      </c>
      <c r="E24" s="13" t="s">
        <v>19</v>
      </c>
      <c r="F24" s="21" t="str">
        <f>"W-ST "&amp;Finanzplan!$C$5</f>
        <v>W-ST 2025</v>
      </c>
      <c r="G24" s="109" t="s">
        <v>96</v>
      </c>
      <c r="H24" s="21" t="s">
        <v>105</v>
      </c>
      <c r="I24" s="9" t="s">
        <v>20</v>
      </c>
      <c r="J24" s="9" t="s">
        <v>52</v>
      </c>
      <c r="K24" s="9" t="s">
        <v>51</v>
      </c>
      <c r="L24" s="9" t="s">
        <v>53</v>
      </c>
      <c r="M24" s="9" t="s">
        <v>20</v>
      </c>
      <c r="N24" s="10" t="s">
        <v>21</v>
      </c>
      <c r="O24" s="11" t="str">
        <f>"Lohnkosten inkl. LNK "&amp;Finanzplan!$C$5-1&amp;" (Vorjahr)"</f>
        <v>Lohnkosten inkl. LNK 2024 (Vorjahr)</v>
      </c>
      <c r="P24" s="27" t="str">
        <f>"W-ST "&amp;Finanzplan!$C$5-1&amp;" (Vorjahr)"</f>
        <v>W-ST 2024 (Vorjahr)</v>
      </c>
      <c r="Q24" s="90" t="s">
        <v>72</v>
      </c>
      <c r="R24" s="91" t="s">
        <v>67</v>
      </c>
    </row>
    <row r="25" spans="1:18" x14ac:dyDescent="0.35">
      <c r="A25" s="170" t="s">
        <v>43</v>
      </c>
      <c r="B25" s="60"/>
      <c r="C25" s="18"/>
      <c r="D25" s="18"/>
      <c r="E25" s="71"/>
      <c r="F25" s="72"/>
      <c r="G25" s="72"/>
      <c r="H25" s="73"/>
      <c r="I25" s="74"/>
      <c r="J25" s="17"/>
      <c r="K25" s="18"/>
      <c r="L25" s="18"/>
      <c r="M25" s="25"/>
      <c r="N25" s="75"/>
      <c r="O25" s="64"/>
      <c r="P25" s="65"/>
      <c r="Q25" s="87">
        <f t="shared" si="0"/>
        <v>0</v>
      </c>
      <c r="R25" s="152"/>
    </row>
    <row r="26" spans="1:18" x14ac:dyDescent="0.35">
      <c r="A26" s="171"/>
      <c r="B26" s="19"/>
      <c r="C26" s="5"/>
      <c r="D26" s="5"/>
      <c r="E26" s="66"/>
      <c r="F26" s="76"/>
      <c r="G26" s="76"/>
      <c r="H26" s="5"/>
      <c r="I26" s="25"/>
      <c r="J26" s="16"/>
      <c r="K26" s="5"/>
      <c r="L26" s="5"/>
      <c r="M26" s="25"/>
      <c r="N26" s="77"/>
      <c r="O26" s="69"/>
      <c r="P26" s="70"/>
      <c r="Q26" s="84">
        <f t="shared" si="0"/>
        <v>0</v>
      </c>
      <c r="R26" s="153"/>
    </row>
    <row r="27" spans="1:18" x14ac:dyDescent="0.35">
      <c r="A27" s="171"/>
      <c r="B27" s="19"/>
      <c r="C27" s="5"/>
      <c r="D27" s="5"/>
      <c r="E27" s="78"/>
      <c r="F27" s="76"/>
      <c r="G27" s="76"/>
      <c r="H27" s="5"/>
      <c r="I27" s="25"/>
      <c r="J27" s="16"/>
      <c r="K27" s="5"/>
      <c r="L27" s="5"/>
      <c r="M27" s="25"/>
      <c r="N27" s="77"/>
      <c r="O27" s="69"/>
      <c r="P27" s="70"/>
      <c r="Q27" s="84">
        <f t="shared" si="0"/>
        <v>0</v>
      </c>
      <c r="R27" s="153"/>
    </row>
    <row r="28" spans="1:18" x14ac:dyDescent="0.35">
      <c r="A28" s="171"/>
      <c r="B28" s="19"/>
      <c r="C28" s="5"/>
      <c r="D28" s="5"/>
      <c r="E28" s="66"/>
      <c r="F28" s="76"/>
      <c r="G28" s="76"/>
      <c r="H28" s="5"/>
      <c r="I28" s="25"/>
      <c r="J28" s="16"/>
      <c r="K28" s="5"/>
      <c r="L28" s="5"/>
      <c r="M28" s="25"/>
      <c r="N28" s="77"/>
      <c r="O28" s="69"/>
      <c r="P28" s="70"/>
      <c r="Q28" s="84">
        <f t="shared" si="0"/>
        <v>0</v>
      </c>
      <c r="R28" s="153"/>
    </row>
    <row r="29" spans="1:18" x14ac:dyDescent="0.35">
      <c r="A29" s="171"/>
      <c r="B29" s="19"/>
      <c r="C29" s="5"/>
      <c r="D29" s="5"/>
      <c r="E29" s="66"/>
      <c r="F29" s="76"/>
      <c r="G29" s="76"/>
      <c r="H29" s="5"/>
      <c r="I29" s="25"/>
      <c r="J29" s="16"/>
      <c r="K29" s="5"/>
      <c r="L29" s="5"/>
      <c r="M29" s="25"/>
      <c r="N29" s="77"/>
      <c r="O29" s="69"/>
      <c r="P29" s="70"/>
      <c r="Q29" s="84">
        <f t="shared" si="0"/>
        <v>0</v>
      </c>
      <c r="R29" s="153"/>
    </row>
    <row r="30" spans="1:18" x14ac:dyDescent="0.35">
      <c r="A30" s="171"/>
      <c r="B30" s="19"/>
      <c r="C30" s="5"/>
      <c r="D30" s="5"/>
      <c r="E30" s="66"/>
      <c r="F30" s="76"/>
      <c r="G30" s="76"/>
      <c r="H30" s="5"/>
      <c r="I30" s="25"/>
      <c r="J30" s="16"/>
      <c r="K30" s="5"/>
      <c r="L30" s="5"/>
      <c r="M30" s="25"/>
      <c r="N30" s="77"/>
      <c r="O30" s="69"/>
      <c r="P30" s="70"/>
      <c r="Q30" s="84">
        <f t="shared" si="0"/>
        <v>0</v>
      </c>
      <c r="R30" s="153"/>
    </row>
    <row r="31" spans="1:18" x14ac:dyDescent="0.35">
      <c r="A31" s="171"/>
      <c r="B31" s="19"/>
      <c r="C31" s="5"/>
      <c r="D31" s="5"/>
      <c r="E31" s="66"/>
      <c r="F31" s="76"/>
      <c r="G31" s="76"/>
      <c r="H31" s="5"/>
      <c r="I31" s="25"/>
      <c r="J31" s="16"/>
      <c r="K31" s="5"/>
      <c r="L31" s="5"/>
      <c r="M31" s="25"/>
      <c r="N31" s="77"/>
      <c r="O31" s="69"/>
      <c r="P31" s="70"/>
      <c r="Q31" s="84">
        <f t="shared" si="0"/>
        <v>0</v>
      </c>
      <c r="R31" s="153"/>
    </row>
    <row r="32" spans="1:18" x14ac:dyDescent="0.35">
      <c r="A32" s="171"/>
      <c r="B32" s="19"/>
      <c r="C32" s="5"/>
      <c r="D32" s="5"/>
      <c r="E32" s="66"/>
      <c r="F32" s="76"/>
      <c r="G32" s="76"/>
      <c r="H32" s="5"/>
      <c r="I32" s="25"/>
      <c r="J32" s="16"/>
      <c r="K32" s="5"/>
      <c r="L32" s="5"/>
      <c r="M32" s="25"/>
      <c r="N32" s="77"/>
      <c r="O32" s="69"/>
      <c r="P32" s="70"/>
      <c r="Q32" s="84">
        <f t="shared" si="0"/>
        <v>0</v>
      </c>
      <c r="R32" s="153"/>
    </row>
    <row r="33" spans="1:18" x14ac:dyDescent="0.35">
      <c r="A33" s="171"/>
      <c r="B33" s="19"/>
      <c r="C33" s="5"/>
      <c r="D33" s="5"/>
      <c r="E33" s="66"/>
      <c r="F33" s="76"/>
      <c r="G33" s="76"/>
      <c r="H33" s="5"/>
      <c r="I33" s="25"/>
      <c r="J33" s="16"/>
      <c r="K33" s="5"/>
      <c r="L33" s="5"/>
      <c r="M33" s="25"/>
      <c r="N33" s="77"/>
      <c r="O33" s="69"/>
      <c r="P33" s="70"/>
      <c r="Q33" s="84">
        <f t="shared" si="0"/>
        <v>0</v>
      </c>
      <c r="R33" s="153"/>
    </row>
    <row r="34" spans="1:18" x14ac:dyDescent="0.35">
      <c r="A34" s="171"/>
      <c r="B34" s="19"/>
      <c r="C34" s="5"/>
      <c r="D34" s="5"/>
      <c r="E34" s="66"/>
      <c r="F34" s="76"/>
      <c r="G34" s="76"/>
      <c r="H34" s="5"/>
      <c r="I34" s="25"/>
      <c r="J34" s="16"/>
      <c r="K34" s="5"/>
      <c r="L34" s="5"/>
      <c r="M34" s="25"/>
      <c r="N34" s="77"/>
      <c r="O34" s="69"/>
      <c r="P34" s="70"/>
      <c r="Q34" s="84">
        <f t="shared" si="0"/>
        <v>0</v>
      </c>
      <c r="R34" s="153"/>
    </row>
    <row r="35" spans="1:18" x14ac:dyDescent="0.35">
      <c r="A35" s="171"/>
      <c r="B35" s="19"/>
      <c r="C35" s="5"/>
      <c r="D35" s="5"/>
      <c r="E35" s="66"/>
      <c r="F35" s="76"/>
      <c r="G35" s="76"/>
      <c r="H35" s="5"/>
      <c r="I35" s="25"/>
      <c r="J35" s="16"/>
      <c r="K35" s="5"/>
      <c r="L35" s="5"/>
      <c r="M35" s="25"/>
      <c r="N35" s="77"/>
      <c r="O35" s="69"/>
      <c r="P35" s="70"/>
      <c r="Q35" s="84">
        <f t="shared" si="0"/>
        <v>0</v>
      </c>
      <c r="R35" s="153"/>
    </row>
    <row r="36" spans="1:18" x14ac:dyDescent="0.35">
      <c r="A36" s="171"/>
      <c r="B36" s="19"/>
      <c r="C36" s="5"/>
      <c r="D36" s="5"/>
      <c r="E36" s="66"/>
      <c r="F36" s="76"/>
      <c r="G36" s="76"/>
      <c r="H36" s="5"/>
      <c r="I36" s="25"/>
      <c r="J36" s="16"/>
      <c r="K36" s="5"/>
      <c r="L36" s="5"/>
      <c r="M36" s="25"/>
      <c r="N36" s="77"/>
      <c r="O36" s="69"/>
      <c r="P36" s="70"/>
      <c r="Q36" s="84">
        <f t="shared" si="0"/>
        <v>0</v>
      </c>
      <c r="R36" s="153"/>
    </row>
    <row r="37" spans="1:18" x14ac:dyDescent="0.35">
      <c r="A37" s="171"/>
      <c r="B37" s="19"/>
      <c r="C37" s="5"/>
      <c r="D37" s="5"/>
      <c r="E37" s="66"/>
      <c r="F37" s="76"/>
      <c r="G37" s="76"/>
      <c r="H37" s="5"/>
      <c r="I37" s="25"/>
      <c r="J37" s="16"/>
      <c r="K37" s="5"/>
      <c r="L37" s="5"/>
      <c r="M37" s="25"/>
      <c r="N37" s="77"/>
      <c r="O37" s="69"/>
      <c r="P37" s="70"/>
      <c r="Q37" s="84">
        <f t="shared" si="0"/>
        <v>0</v>
      </c>
      <c r="R37" s="153"/>
    </row>
    <row r="38" spans="1:18" x14ac:dyDescent="0.35">
      <c r="A38" s="171"/>
      <c r="B38" s="19"/>
      <c r="C38" s="5"/>
      <c r="D38" s="5"/>
      <c r="E38" s="66"/>
      <c r="F38" s="76"/>
      <c r="G38" s="76"/>
      <c r="H38" s="5"/>
      <c r="I38" s="25"/>
      <c r="J38" s="16"/>
      <c r="K38" s="5"/>
      <c r="L38" s="5"/>
      <c r="M38" s="25"/>
      <c r="N38" s="77"/>
      <c r="O38" s="69"/>
      <c r="P38" s="70"/>
      <c r="Q38" s="84">
        <f t="shared" si="0"/>
        <v>0</v>
      </c>
      <c r="R38" s="153"/>
    </row>
    <row r="39" spans="1:18" ht="15" thickBot="1" x14ac:dyDescent="0.4">
      <c r="A39" s="171"/>
      <c r="B39" s="19"/>
      <c r="C39" s="5"/>
      <c r="D39" s="5"/>
      <c r="E39" s="66"/>
      <c r="F39" s="76"/>
      <c r="G39" s="76"/>
      <c r="H39" s="5"/>
      <c r="I39" s="25"/>
      <c r="J39" s="16"/>
      <c r="K39" s="5"/>
      <c r="L39" s="5"/>
      <c r="M39" s="25"/>
      <c r="N39" s="77"/>
      <c r="O39" s="69"/>
      <c r="P39" s="70"/>
      <c r="Q39" s="84">
        <f t="shared" si="0"/>
        <v>0</v>
      </c>
      <c r="R39" s="153"/>
    </row>
    <row r="40" spans="1:18" ht="15" thickBot="1" x14ac:dyDescent="0.4">
      <c r="A40" s="175" t="s">
        <v>34</v>
      </c>
      <c r="B40" s="137"/>
      <c r="C40" s="137"/>
      <c r="D40" s="137"/>
      <c r="E40" s="137"/>
      <c r="F40" s="81">
        <f>SUM(F25:F39)</f>
        <v>0</v>
      </c>
      <c r="G40" s="81"/>
      <c r="H40" s="82"/>
      <c r="I40" s="8">
        <f>SUM(I25:I39)</f>
        <v>0</v>
      </c>
      <c r="M40" s="8">
        <f>SUM(M25:M39)</f>
        <v>0</v>
      </c>
      <c r="O40" s="83">
        <f>SUM(O25:O39)</f>
        <v>0</v>
      </c>
      <c r="P40" s="80">
        <f>SUM(P25:P39)</f>
        <v>0</v>
      </c>
      <c r="Q40" s="85">
        <f t="shared" si="0"/>
        <v>0</v>
      </c>
      <c r="R40" s="86" t="str">
        <f>IF(OR(O40=0,I41=0),"-",I41/O40*100-100)</f>
        <v>-</v>
      </c>
    </row>
    <row r="41" spans="1:18" ht="15" thickBot="1" x14ac:dyDescent="0.4">
      <c r="A41" s="137" t="s">
        <v>13</v>
      </c>
      <c r="B41" s="137"/>
      <c r="C41" s="137"/>
      <c r="D41" s="137"/>
      <c r="E41" s="137"/>
      <c r="F41" s="137"/>
      <c r="G41" s="137"/>
      <c r="H41" s="137"/>
      <c r="I41" s="167">
        <f>I40+M40</f>
        <v>0</v>
      </c>
      <c r="J41" s="168"/>
      <c r="K41" s="168"/>
      <c r="L41" s="168"/>
      <c r="M41" s="169"/>
      <c r="O41" s="156"/>
      <c r="P41" s="156"/>
    </row>
  </sheetData>
  <sheetProtection algorithmName="SHA-512" hashValue="m7YOsQQPLkV8jN4mM2Xx8o5MTm4VJpEfYKFTwa3fkLkLfpJ8S060qOPHPEioa3v881OAjHw8UbQ8sM3wXNWSQA==" saltValue="42u8ELu5CR7JIRwO+r9FDA==" spinCount="100000" sheet="1" objects="1" scenarios="1"/>
  <mergeCells count="18">
    <mergeCell ref="A41:H41"/>
    <mergeCell ref="I41:M41"/>
    <mergeCell ref="A4:A19"/>
    <mergeCell ref="A25:A39"/>
    <mergeCell ref="J23:N23"/>
    <mergeCell ref="A40:E40"/>
    <mergeCell ref="A20:E20"/>
    <mergeCell ref="A21:E21"/>
    <mergeCell ref="R25:R39"/>
    <mergeCell ref="O2:P2"/>
    <mergeCell ref="O23:P23"/>
    <mergeCell ref="O41:P41"/>
    <mergeCell ref="I21:M21"/>
    <mergeCell ref="J2:N2"/>
    <mergeCell ref="O21:P21"/>
    <mergeCell ref="Q23:R23"/>
    <mergeCell ref="Q2:R2"/>
    <mergeCell ref="R4:R19"/>
  </mergeCells>
  <printOptions horizontalCentered="1"/>
  <pageMargins left="0.19685039370078741" right="0.19685039370078741" top="0.78740157480314965" bottom="0.78740157480314965" header="0.31496062992125984" footer="0.31496062992125984"/>
  <pageSetup paperSize="8" scale="63" orientation="landscape" r:id="rId1"/>
  <headerFooter>
    <oddHeader>&amp;L&amp;A / &amp;D</oddHeader>
    <oddFooter>&amp;R&amp;P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6" tint="0.59999389629810485"/>
  </sheetPr>
  <dimension ref="A1:G77"/>
  <sheetViews>
    <sheetView workbookViewId="0">
      <selection activeCell="C68" sqref="C68"/>
    </sheetView>
  </sheetViews>
  <sheetFormatPr baseColWidth="10" defaultRowHeight="14.5" x14ac:dyDescent="0.35"/>
  <cols>
    <col min="1" max="1" width="8.1796875" customWidth="1"/>
    <col min="2" max="2" width="58.1796875" bestFit="1" customWidth="1"/>
    <col min="3" max="5" width="12.81640625" customWidth="1"/>
  </cols>
  <sheetData>
    <row r="1" spans="1:7" x14ac:dyDescent="0.35">
      <c r="A1" s="137" t="s">
        <v>81</v>
      </c>
      <c r="B1" s="137"/>
      <c r="C1" s="178">
        <f>Finanzplan!C1</f>
        <v>0</v>
      </c>
      <c r="D1" s="178"/>
      <c r="E1" s="178"/>
    </row>
    <row r="2" spans="1:7" x14ac:dyDescent="0.35">
      <c r="A2" s="137" t="s">
        <v>38</v>
      </c>
      <c r="B2" s="137"/>
      <c r="C2" s="178">
        <f>Finanzplan!C2</f>
        <v>0</v>
      </c>
      <c r="D2" s="178"/>
      <c r="E2" s="178"/>
    </row>
    <row r="3" spans="1:7" x14ac:dyDescent="0.35">
      <c r="A3" s="139" t="s">
        <v>76</v>
      </c>
      <c r="B3" s="179"/>
      <c r="C3" s="178">
        <f>Finanzplan!C3</f>
        <v>0</v>
      </c>
      <c r="D3" s="178"/>
      <c r="E3" s="178"/>
      <c r="F3" s="120"/>
      <c r="G3" s="120"/>
    </row>
    <row r="4" spans="1:7" x14ac:dyDescent="0.35">
      <c r="A4" s="137" t="s">
        <v>45</v>
      </c>
      <c r="B4" s="137"/>
      <c r="C4" s="178">
        <f>Finanzplan!C5</f>
        <v>2025</v>
      </c>
      <c r="D4" s="178"/>
      <c r="E4" s="178"/>
    </row>
    <row r="6" spans="1:7" x14ac:dyDescent="0.35">
      <c r="C6" s="29" t="str">
        <f>"Ist "&amp;C4-2</f>
        <v>Ist 2023</v>
      </c>
      <c r="D6" s="29" t="str">
        <f>"Plan/Ist "&amp;C4-1</f>
        <v>Plan/Ist 2024</v>
      </c>
      <c r="E6" s="29" t="str">
        <f>"Plan "&amp;C4</f>
        <v>Plan 2025</v>
      </c>
    </row>
    <row r="7" spans="1:7" x14ac:dyDescent="0.35">
      <c r="B7" s="31" t="s">
        <v>14</v>
      </c>
    </row>
    <row r="8" spans="1:7" ht="15" customHeight="1" x14ac:dyDescent="0.35">
      <c r="A8" s="176" t="s">
        <v>39</v>
      </c>
      <c r="B8" s="1" t="str">
        <f>Finanzplan!B9</f>
        <v>Miete und Betriebskosten</v>
      </c>
      <c r="C8" s="26">
        <f>Finanzplan!C9</f>
        <v>0</v>
      </c>
      <c r="D8" s="26">
        <f>Finanzplan!D9</f>
        <v>0</v>
      </c>
      <c r="E8" s="26">
        <f>Finanzplan!E9</f>
        <v>0</v>
      </c>
    </row>
    <row r="9" spans="1:7" x14ac:dyDescent="0.35">
      <c r="A9" s="177"/>
      <c r="B9" s="1" t="str">
        <f>Finanzplan!B10</f>
        <v>Gas/Strom/Heizung</v>
      </c>
      <c r="C9" s="26">
        <f>Finanzplan!C10</f>
        <v>0</v>
      </c>
      <c r="D9" s="26">
        <f>Finanzplan!D10</f>
        <v>0</v>
      </c>
      <c r="E9" s="26">
        <f>Finanzplan!E10</f>
        <v>0</v>
      </c>
    </row>
    <row r="10" spans="1:7" x14ac:dyDescent="0.35">
      <c r="A10" s="177"/>
      <c r="B10" s="1" t="str">
        <f>Finanzplan!B11</f>
        <v>Telefon inkl. Onlinekosten</v>
      </c>
      <c r="C10" s="26">
        <f>Finanzplan!C11</f>
        <v>0</v>
      </c>
      <c r="D10" s="26">
        <f>Finanzplan!D11</f>
        <v>0</v>
      </c>
      <c r="E10" s="26">
        <f>Finanzplan!E11</f>
        <v>0</v>
      </c>
    </row>
    <row r="11" spans="1:7" x14ac:dyDescent="0.35">
      <c r="A11" s="177"/>
      <c r="B11" s="1" t="str">
        <f>Finanzplan!B12</f>
        <v>Büromaterial</v>
      </c>
      <c r="C11" s="26">
        <f>Finanzplan!C12</f>
        <v>0</v>
      </c>
      <c r="D11" s="26">
        <f>Finanzplan!D12</f>
        <v>0</v>
      </c>
      <c r="E11" s="26">
        <f>Finanzplan!E12</f>
        <v>0</v>
      </c>
    </row>
    <row r="12" spans="1:7" x14ac:dyDescent="0.35">
      <c r="A12" s="177"/>
      <c r="B12" s="1" t="str">
        <f>Finanzplan!B13</f>
        <v>Pädagogische Erfordernisse</v>
      </c>
      <c r="C12" s="26">
        <f>Finanzplan!C13</f>
        <v>0</v>
      </c>
      <c r="D12" s="26">
        <f>Finanzplan!D13</f>
        <v>0</v>
      </c>
      <c r="E12" s="26">
        <f>Finanzplan!E13</f>
        <v>0</v>
      </c>
    </row>
    <row r="13" spans="1:7" x14ac:dyDescent="0.35">
      <c r="A13" s="177"/>
      <c r="B13" s="1" t="str">
        <f>Finanzplan!B14</f>
        <v>Kopierkosten</v>
      </c>
      <c r="C13" s="26">
        <f>Finanzplan!C14</f>
        <v>0</v>
      </c>
      <c r="D13" s="26">
        <f>Finanzplan!D14</f>
        <v>0</v>
      </c>
      <c r="E13" s="26">
        <f>Finanzplan!E14</f>
        <v>0</v>
      </c>
    </row>
    <row r="14" spans="1:7" x14ac:dyDescent="0.35">
      <c r="A14" s="177"/>
      <c r="B14" s="1" t="str">
        <f>Finanzplan!B15</f>
        <v>Versicherungen, Leasingverträge</v>
      </c>
      <c r="C14" s="26">
        <f>Finanzplan!C15</f>
        <v>0</v>
      </c>
      <c r="D14" s="26">
        <f>Finanzplan!D15</f>
        <v>0</v>
      </c>
      <c r="E14" s="26">
        <f>Finanzplan!E15</f>
        <v>0</v>
      </c>
    </row>
    <row r="15" spans="1:7" x14ac:dyDescent="0.35">
      <c r="A15" s="177"/>
      <c r="B15" s="1" t="str">
        <f>Finanzplan!B16</f>
        <v>Reparaturen Instandhaltungen</v>
      </c>
      <c r="C15" s="26">
        <f>Finanzplan!C16</f>
        <v>0</v>
      </c>
      <c r="D15" s="26">
        <f>Finanzplan!D16</f>
        <v>0</v>
      </c>
      <c r="E15" s="26">
        <f>Finanzplan!E16</f>
        <v>0</v>
      </c>
    </row>
    <row r="16" spans="1:7" x14ac:dyDescent="0.35">
      <c r="A16" s="177"/>
      <c r="B16" s="1" t="str">
        <f>Finanzplan!B17</f>
        <v>Sonstiges Verbrauchsmaterial</v>
      </c>
      <c r="C16" s="26">
        <f>Finanzplan!C17</f>
        <v>0</v>
      </c>
      <c r="D16" s="26">
        <f>Finanzplan!D17</f>
        <v>0</v>
      </c>
      <c r="E16" s="26">
        <f>Finanzplan!E17</f>
        <v>0</v>
      </c>
    </row>
    <row r="17" spans="1:5" x14ac:dyDescent="0.35">
      <c r="A17" s="177"/>
      <c r="B17" s="1" t="str">
        <f>Finanzplan!B18</f>
        <v>Informationsmaterial/ Öffentlichkeitsarbeit</v>
      </c>
      <c r="C17" s="26">
        <f>Finanzplan!C18</f>
        <v>0</v>
      </c>
      <c r="D17" s="26">
        <f>Finanzplan!D18</f>
        <v>0</v>
      </c>
      <c r="E17" s="26">
        <f>Finanzplan!E18</f>
        <v>0</v>
      </c>
    </row>
    <row r="18" spans="1:5" x14ac:dyDescent="0.35">
      <c r="A18" s="177"/>
      <c r="B18" s="1" t="str">
        <f>Finanzplan!B19</f>
        <v>Fachliteratur/Abos</v>
      </c>
      <c r="C18" s="26">
        <f>Finanzplan!C19</f>
        <v>0</v>
      </c>
      <c r="D18" s="26">
        <f>Finanzplan!D19</f>
        <v>0</v>
      </c>
      <c r="E18" s="26">
        <f>Finanzplan!E19</f>
        <v>0</v>
      </c>
    </row>
    <row r="19" spans="1:5" x14ac:dyDescent="0.35">
      <c r="A19" s="177"/>
      <c r="B19" s="1" t="str">
        <f>Finanzplan!B20</f>
        <v>Fahrt- und Reisekosten</v>
      </c>
      <c r="C19" s="26">
        <f>Finanzplan!C20</f>
        <v>0</v>
      </c>
      <c r="D19" s="26">
        <f>Finanzplan!D20</f>
        <v>0</v>
      </c>
      <c r="E19" s="26">
        <f>Finanzplan!E20</f>
        <v>0</v>
      </c>
    </row>
    <row r="20" spans="1:5" x14ac:dyDescent="0.35">
      <c r="A20" s="177"/>
      <c r="B20" s="1" t="str">
        <f>Finanzplan!B21</f>
        <v>Weiterbildung</v>
      </c>
      <c r="C20" s="26">
        <f>Finanzplan!C21</f>
        <v>0</v>
      </c>
      <c r="D20" s="26">
        <f>Finanzplan!D21</f>
        <v>0</v>
      </c>
      <c r="E20" s="26">
        <f>Finanzplan!E21</f>
        <v>0</v>
      </c>
    </row>
    <row r="21" spans="1:5" x14ac:dyDescent="0.35">
      <c r="A21" s="177"/>
      <c r="B21" s="1" t="str">
        <f>Finanzplan!B22</f>
        <v xml:space="preserve">Beiträge, Gebühren </v>
      </c>
      <c r="C21" s="26">
        <f>Finanzplan!C22</f>
        <v>0</v>
      </c>
      <c r="D21" s="26">
        <f>Finanzplan!D22</f>
        <v>0</v>
      </c>
      <c r="E21" s="26">
        <f>Finanzplan!E22</f>
        <v>0</v>
      </c>
    </row>
    <row r="22" spans="1:5" x14ac:dyDescent="0.35">
      <c r="A22" s="177"/>
      <c r="B22" s="1" t="str">
        <f>Finanzplan!B23</f>
        <v>Honorare (Rechts- und Beratungskosten, Supervision, etc.)</v>
      </c>
      <c r="C22" s="26">
        <f>Finanzplan!C23</f>
        <v>0</v>
      </c>
      <c r="D22" s="26">
        <f>Finanzplan!D23</f>
        <v>0</v>
      </c>
      <c r="E22" s="26">
        <f>Finanzplan!E23</f>
        <v>0</v>
      </c>
    </row>
    <row r="23" spans="1:5" ht="18.75" customHeight="1" x14ac:dyDescent="0.35">
      <c r="A23" s="177"/>
      <c r="B23" s="1" t="str">
        <f>Finanzplan!B24</f>
        <v>Geringwertige Wirtschaftsgüter (Investitionen bis zu EUR 1.000,--)</v>
      </c>
      <c r="C23" s="26">
        <f>Finanzplan!C24</f>
        <v>0</v>
      </c>
      <c r="D23" s="26">
        <f>Finanzplan!D24</f>
        <v>0</v>
      </c>
      <c r="E23" s="26">
        <f>Finanzplan!E24</f>
        <v>0</v>
      </c>
    </row>
    <row r="24" spans="1:5" x14ac:dyDescent="0.35">
      <c r="A24" s="177"/>
      <c r="B24" s="1" t="str">
        <f>Finanzplan!B25</f>
        <v>Investitionen über EUR 1.000,--</v>
      </c>
      <c r="C24" s="26">
        <f>Finanzplan!C25</f>
        <v>0</v>
      </c>
      <c r="D24" s="26">
        <f>Finanzplan!D25</f>
        <v>0</v>
      </c>
      <c r="E24" s="26">
        <f>Finanzplan!E25</f>
        <v>0</v>
      </c>
    </row>
    <row r="25" spans="1:5" x14ac:dyDescent="0.35">
      <c r="A25" s="177"/>
      <c r="B25" s="1">
        <f>Finanzplan!B26</f>
        <v>0</v>
      </c>
      <c r="C25" s="26">
        <f>Finanzplan!C26</f>
        <v>0</v>
      </c>
      <c r="D25" s="26">
        <f>Finanzplan!D26</f>
        <v>0</v>
      </c>
      <c r="E25" s="26">
        <f>Finanzplan!E26</f>
        <v>0</v>
      </c>
    </row>
    <row r="26" spans="1:5" x14ac:dyDescent="0.35">
      <c r="A26" s="177"/>
      <c r="B26" s="1">
        <f>Finanzplan!B27</f>
        <v>0</v>
      </c>
      <c r="C26" s="26">
        <f>Finanzplan!C27</f>
        <v>0</v>
      </c>
      <c r="D26" s="26">
        <f>Finanzplan!D27</f>
        <v>0</v>
      </c>
      <c r="E26" s="26">
        <f>Finanzplan!E27</f>
        <v>0</v>
      </c>
    </row>
    <row r="27" spans="1:5" x14ac:dyDescent="0.35">
      <c r="A27" s="177"/>
      <c r="B27" s="1">
        <f>Finanzplan!B28</f>
        <v>0</v>
      </c>
      <c r="C27" s="26">
        <f>Finanzplan!C28</f>
        <v>0</v>
      </c>
      <c r="D27" s="26">
        <f>Finanzplan!D28</f>
        <v>0</v>
      </c>
      <c r="E27" s="26">
        <f>Finanzplan!E28</f>
        <v>0</v>
      </c>
    </row>
    <row r="28" spans="1:5" x14ac:dyDescent="0.35">
      <c r="A28" s="177"/>
      <c r="B28" s="1">
        <f>Finanzplan!B29</f>
        <v>0</v>
      </c>
      <c r="C28" s="26">
        <f>Finanzplan!C29</f>
        <v>0</v>
      </c>
      <c r="D28" s="26">
        <f>Finanzplan!D29</f>
        <v>0</v>
      </c>
      <c r="E28" s="26">
        <f>Finanzplan!E29</f>
        <v>0</v>
      </c>
    </row>
    <row r="29" spans="1:5" x14ac:dyDescent="0.35">
      <c r="A29" s="177"/>
      <c r="B29" s="1">
        <f>Finanzplan!B30</f>
        <v>0</v>
      </c>
      <c r="C29" s="26">
        <f>Finanzplan!C30</f>
        <v>0</v>
      </c>
      <c r="D29" s="26">
        <f>Finanzplan!D30</f>
        <v>0</v>
      </c>
      <c r="E29" s="26">
        <f>Finanzplan!E30</f>
        <v>0</v>
      </c>
    </row>
    <row r="30" spans="1:5" x14ac:dyDescent="0.35">
      <c r="A30" s="177"/>
      <c r="B30" s="1">
        <f>Finanzplan!B31</f>
        <v>0</v>
      </c>
      <c r="C30" s="26">
        <f>Finanzplan!C31</f>
        <v>0</v>
      </c>
      <c r="D30" s="26">
        <f>Finanzplan!D31</f>
        <v>0</v>
      </c>
      <c r="E30" s="26">
        <f>Finanzplan!E31</f>
        <v>0</v>
      </c>
    </row>
    <row r="31" spans="1:5" x14ac:dyDescent="0.35">
      <c r="A31" s="177"/>
      <c r="B31" s="1">
        <f>Finanzplan!B32</f>
        <v>0</v>
      </c>
      <c r="C31" s="26">
        <f>Finanzplan!C32</f>
        <v>0</v>
      </c>
      <c r="D31" s="26">
        <f>Finanzplan!D32</f>
        <v>0</v>
      </c>
      <c r="E31" s="26">
        <f>Finanzplan!E32</f>
        <v>0</v>
      </c>
    </row>
    <row r="32" spans="1:5" x14ac:dyDescent="0.35">
      <c r="A32" s="177"/>
      <c r="B32" s="1">
        <f>Finanzplan!B33</f>
        <v>0</v>
      </c>
      <c r="C32" s="26">
        <f>Finanzplan!C33</f>
        <v>0</v>
      </c>
      <c r="D32" s="26">
        <f>Finanzplan!D33</f>
        <v>0</v>
      </c>
      <c r="E32" s="26">
        <f>Finanzplan!E33</f>
        <v>0</v>
      </c>
    </row>
    <row r="33" spans="1:5" x14ac:dyDescent="0.35">
      <c r="A33" s="177"/>
      <c r="B33" s="1">
        <f>Finanzplan!B34</f>
        <v>0</v>
      </c>
      <c r="C33" s="26">
        <f>Finanzplan!C34</f>
        <v>0</v>
      </c>
      <c r="D33" s="26">
        <f>Finanzplan!D34</f>
        <v>0</v>
      </c>
      <c r="E33" s="26">
        <f>Finanzplan!E34</f>
        <v>0</v>
      </c>
    </row>
    <row r="34" spans="1:5" x14ac:dyDescent="0.35">
      <c r="A34" s="177"/>
      <c r="B34" s="1">
        <f>Finanzplan!B35</f>
        <v>0</v>
      </c>
      <c r="C34" s="26">
        <f>Finanzplan!C35</f>
        <v>0</v>
      </c>
      <c r="D34" s="26">
        <f>Finanzplan!D35</f>
        <v>0</v>
      </c>
      <c r="E34" s="26">
        <f>Finanzplan!E35</f>
        <v>0</v>
      </c>
    </row>
    <row r="35" spans="1:5" x14ac:dyDescent="0.35">
      <c r="A35" s="177"/>
      <c r="B35" s="1">
        <f>Finanzplan!B36</f>
        <v>0</v>
      </c>
      <c r="C35" s="26">
        <f>Finanzplan!C36</f>
        <v>0</v>
      </c>
      <c r="D35" s="26">
        <f>Finanzplan!D36</f>
        <v>0</v>
      </c>
      <c r="E35" s="26">
        <f>Finanzplan!E36</f>
        <v>0</v>
      </c>
    </row>
    <row r="36" spans="1:5" x14ac:dyDescent="0.35">
      <c r="A36" s="177"/>
      <c r="B36" s="1">
        <f>Finanzplan!B37</f>
        <v>0</v>
      </c>
      <c r="C36" s="26">
        <f>Finanzplan!C37</f>
        <v>0</v>
      </c>
      <c r="D36" s="26">
        <f>Finanzplan!D37</f>
        <v>0</v>
      </c>
      <c r="E36" s="26">
        <f>Finanzplan!E37</f>
        <v>0</v>
      </c>
    </row>
    <row r="37" spans="1:5" x14ac:dyDescent="0.35">
      <c r="A37" s="177"/>
      <c r="B37" s="1">
        <f>Finanzplan!B38</f>
        <v>0</v>
      </c>
      <c r="C37" s="26">
        <f>Finanzplan!C38</f>
        <v>0</v>
      </c>
      <c r="D37" s="26">
        <f>Finanzplan!D38</f>
        <v>0</v>
      </c>
      <c r="E37" s="26">
        <f>Finanzplan!E38</f>
        <v>0</v>
      </c>
    </row>
    <row r="38" spans="1:5" x14ac:dyDescent="0.35">
      <c r="A38" s="177"/>
      <c r="B38" s="1" t="s">
        <v>13</v>
      </c>
      <c r="C38" s="2">
        <f ca="1">SUM(C8:OFFSET(C38,-1,0))</f>
        <v>0</v>
      </c>
      <c r="D38" s="2">
        <f ca="1">SUM(D8:OFFSET(D38,-1,0))</f>
        <v>0</v>
      </c>
      <c r="E38" s="2">
        <f ca="1">SUM(E8:OFFSET(E38,-1,0))</f>
        <v>0</v>
      </c>
    </row>
    <row r="39" spans="1:5" x14ac:dyDescent="0.35">
      <c r="C39" s="3"/>
      <c r="D39" s="3"/>
      <c r="E39" s="3"/>
    </row>
    <row r="40" spans="1:5" x14ac:dyDescent="0.35">
      <c r="A40" s="40"/>
      <c r="B40" s="31" t="s">
        <v>24</v>
      </c>
      <c r="C40" s="3"/>
      <c r="D40" s="3"/>
      <c r="E40" s="3"/>
    </row>
    <row r="41" spans="1:5" x14ac:dyDescent="0.35">
      <c r="A41" s="93" t="s">
        <v>39</v>
      </c>
      <c r="B41" s="1" t="s">
        <v>13</v>
      </c>
      <c r="C41" s="2">
        <f>Finanzplan!C46</f>
        <v>0</v>
      </c>
      <c r="D41" s="2">
        <f>Finanzplan!D46</f>
        <v>0</v>
      </c>
      <c r="E41" s="2">
        <f>Finanzplan!E46</f>
        <v>0</v>
      </c>
    </row>
    <row r="42" spans="1:5" x14ac:dyDescent="0.35">
      <c r="C42" s="3"/>
      <c r="D42" s="3"/>
      <c r="E42" s="3"/>
    </row>
    <row r="43" spans="1:5" x14ac:dyDescent="0.35">
      <c r="B43" s="31" t="s">
        <v>25</v>
      </c>
      <c r="C43" s="3"/>
      <c r="D43" s="3"/>
      <c r="E43" s="3"/>
    </row>
    <row r="44" spans="1:5" x14ac:dyDescent="0.35">
      <c r="A44" s="93" t="s">
        <v>39</v>
      </c>
      <c r="B44" s="1" t="s">
        <v>28</v>
      </c>
      <c r="C44" s="2">
        <f ca="1">C38+C41</f>
        <v>0</v>
      </c>
      <c r="D44" s="2">
        <f ca="1">D38+D41</f>
        <v>0</v>
      </c>
      <c r="E44" s="2">
        <f ca="1">E38+E41</f>
        <v>0</v>
      </c>
    </row>
    <row r="45" spans="1:5" x14ac:dyDescent="0.35">
      <c r="C45" s="3"/>
      <c r="D45" s="3"/>
      <c r="E45" s="3"/>
    </row>
    <row r="46" spans="1:5" x14ac:dyDescent="0.35">
      <c r="C46" s="3"/>
      <c r="D46" s="3"/>
      <c r="E46" s="3"/>
    </row>
    <row r="47" spans="1:5" x14ac:dyDescent="0.35">
      <c r="B47" s="31" t="s">
        <v>32</v>
      </c>
      <c r="C47" s="3"/>
      <c r="D47" s="3"/>
      <c r="E47" s="3"/>
    </row>
    <row r="48" spans="1:5" x14ac:dyDescent="0.35">
      <c r="A48" s="134" t="s">
        <v>40</v>
      </c>
      <c r="B48" s="42" t="str">
        <f>Finanzplan!B56</f>
        <v>Eigene Einnahmen (Mitgliedsbeiträge, Unkostenbeiträge,…)</v>
      </c>
      <c r="C48" s="26">
        <f>Finanzplan!C56</f>
        <v>0</v>
      </c>
      <c r="D48" s="26">
        <f>Finanzplan!D56</f>
        <v>0</v>
      </c>
      <c r="E48" s="26">
        <f>Finanzplan!E56</f>
        <v>0</v>
      </c>
    </row>
    <row r="49" spans="1:5" x14ac:dyDescent="0.35">
      <c r="A49" s="135"/>
      <c r="B49" s="42" t="str">
        <f>Finanzplan!B57</f>
        <v>Spenden</v>
      </c>
      <c r="C49" s="26">
        <f>Finanzplan!C57</f>
        <v>0</v>
      </c>
      <c r="D49" s="26">
        <f>Finanzplan!D57</f>
        <v>0</v>
      </c>
      <c r="E49" s="26">
        <f>Finanzplan!E57</f>
        <v>0</v>
      </c>
    </row>
    <row r="50" spans="1:5" x14ac:dyDescent="0.35">
      <c r="A50" s="135"/>
      <c r="B50" s="42" t="str">
        <f>Finanzplan!B58</f>
        <v>Sponsoring</v>
      </c>
      <c r="C50" s="26">
        <f>Finanzplan!C58</f>
        <v>0</v>
      </c>
      <c r="D50" s="26">
        <f>Finanzplan!D58</f>
        <v>0</v>
      </c>
      <c r="E50" s="26">
        <f>Finanzplan!E58</f>
        <v>0</v>
      </c>
    </row>
    <row r="51" spans="1:5" x14ac:dyDescent="0.35">
      <c r="A51" s="135"/>
      <c r="B51" s="42" t="str">
        <f>Finanzplan!B59</f>
        <v>Auflösung Rücklagen</v>
      </c>
      <c r="C51" s="26">
        <f>Finanzplan!C59</f>
        <v>0</v>
      </c>
      <c r="D51" s="26">
        <f>Finanzplan!D59</f>
        <v>0</v>
      </c>
      <c r="E51" s="26">
        <f>Finanzplan!E59</f>
        <v>0</v>
      </c>
    </row>
    <row r="52" spans="1:5" x14ac:dyDescent="0.35">
      <c r="A52" s="135"/>
      <c r="B52" s="42">
        <f>Finanzplan!B60</f>
        <v>0</v>
      </c>
      <c r="C52" s="26">
        <f>Finanzplan!C60</f>
        <v>0</v>
      </c>
      <c r="D52" s="26">
        <f>Finanzplan!D60</f>
        <v>0</v>
      </c>
      <c r="E52" s="26">
        <f>Finanzplan!E60</f>
        <v>0</v>
      </c>
    </row>
    <row r="53" spans="1:5" x14ac:dyDescent="0.35">
      <c r="A53" s="135"/>
      <c r="B53" s="42">
        <f>Finanzplan!B61</f>
        <v>0</v>
      </c>
      <c r="C53" s="26">
        <f>Finanzplan!C61</f>
        <v>0</v>
      </c>
      <c r="D53" s="26">
        <f>Finanzplan!D61</f>
        <v>0</v>
      </c>
      <c r="E53" s="26">
        <f>Finanzplan!E61</f>
        <v>0</v>
      </c>
    </row>
    <row r="54" spans="1:5" x14ac:dyDescent="0.35">
      <c r="A54" s="135"/>
      <c r="B54" s="42">
        <f>Finanzplan!B62</f>
        <v>0</v>
      </c>
      <c r="C54" s="26">
        <f>Finanzplan!C62</f>
        <v>0</v>
      </c>
      <c r="D54" s="26">
        <f>Finanzplan!D62</f>
        <v>0</v>
      </c>
      <c r="E54" s="26">
        <f>Finanzplan!E62</f>
        <v>0</v>
      </c>
    </row>
    <row r="55" spans="1:5" x14ac:dyDescent="0.35">
      <c r="A55" s="135"/>
      <c r="B55" s="42">
        <f>Finanzplan!B63</f>
        <v>0</v>
      </c>
      <c r="C55" s="26">
        <f>Finanzplan!C63</f>
        <v>0</v>
      </c>
      <c r="D55" s="26">
        <f>Finanzplan!D63</f>
        <v>0</v>
      </c>
      <c r="E55" s="26">
        <f>Finanzplan!E63</f>
        <v>0</v>
      </c>
    </row>
    <row r="56" spans="1:5" x14ac:dyDescent="0.35">
      <c r="A56" s="136"/>
      <c r="B56" s="44" t="s">
        <v>28</v>
      </c>
      <c r="C56" s="45">
        <f ca="1">SUM(C48:OFFSET(C56,-1,0))</f>
        <v>0</v>
      </c>
      <c r="D56" s="45">
        <f ca="1">SUM(D48:OFFSET(D56,-1,0))</f>
        <v>0</v>
      </c>
      <c r="E56" s="45">
        <f ca="1">SUM(E48:OFFSET(E56,-1,0))</f>
        <v>0</v>
      </c>
    </row>
    <row r="57" spans="1:5" x14ac:dyDescent="0.35">
      <c r="C57" s="3"/>
      <c r="D57" s="3"/>
      <c r="E57" s="3"/>
    </row>
    <row r="58" spans="1:5" x14ac:dyDescent="0.35">
      <c r="B58" s="31" t="s">
        <v>33</v>
      </c>
      <c r="C58" s="3"/>
      <c r="D58" s="3"/>
      <c r="E58" s="3"/>
    </row>
    <row r="59" spans="1:5" x14ac:dyDescent="0.35">
      <c r="A59" s="140" t="s">
        <v>40</v>
      </c>
      <c r="B59" s="44" t="str">
        <f>Finanzplan!B67</f>
        <v>EU</v>
      </c>
      <c r="C59" s="26">
        <f>Finanzplan!C67</f>
        <v>0</v>
      </c>
      <c r="D59" s="26">
        <f>Finanzplan!D67</f>
        <v>0</v>
      </c>
      <c r="E59" s="26">
        <f>Finanzplan!E67</f>
        <v>0</v>
      </c>
    </row>
    <row r="60" spans="1:5" x14ac:dyDescent="0.35">
      <c r="A60" s="140"/>
      <c r="B60" s="44" t="str">
        <f>Finanzplan!B68</f>
        <v>Bundesministerium, bitte jedes Ministerium einzeln anführen</v>
      </c>
      <c r="C60" s="26">
        <f>Finanzplan!C68</f>
        <v>0</v>
      </c>
      <c r="D60" s="26">
        <f>Finanzplan!D68</f>
        <v>0</v>
      </c>
      <c r="E60" s="26">
        <f>Finanzplan!E68</f>
        <v>0</v>
      </c>
    </row>
    <row r="61" spans="1:5" x14ac:dyDescent="0.35">
      <c r="A61" s="140"/>
      <c r="B61" s="44" t="str">
        <f>Finanzplan!B69</f>
        <v>Stadt Wien (OHNE MA 13); bitte jede Magistratsabteilung einzeln anführen</v>
      </c>
      <c r="C61" s="26">
        <f>Finanzplan!C69</f>
        <v>0</v>
      </c>
      <c r="D61" s="26">
        <f>Finanzplan!D69</f>
        <v>0</v>
      </c>
      <c r="E61" s="26">
        <f>Finanzplan!E69</f>
        <v>0</v>
      </c>
    </row>
    <row r="62" spans="1:5" x14ac:dyDescent="0.35">
      <c r="A62" s="140"/>
      <c r="B62" s="44" t="str">
        <f>Finanzplan!B70</f>
        <v>Bezirk (OHNE MA 13), bitte den jeweiligen Bezirk anführen</v>
      </c>
      <c r="C62" s="26">
        <f>Finanzplan!C70</f>
        <v>0</v>
      </c>
      <c r="D62" s="26">
        <f>Finanzplan!D70</f>
        <v>0</v>
      </c>
      <c r="E62" s="26">
        <f>Finanzplan!E70</f>
        <v>0</v>
      </c>
    </row>
    <row r="63" spans="1:5" x14ac:dyDescent="0.35">
      <c r="A63" s="140"/>
      <c r="B63" s="44">
        <f>Finanzplan!B71</f>
        <v>0</v>
      </c>
      <c r="C63" s="26">
        <f>Finanzplan!C71</f>
        <v>0</v>
      </c>
      <c r="D63" s="26">
        <f>Finanzplan!D71</f>
        <v>0</v>
      </c>
      <c r="E63" s="26">
        <f>Finanzplan!E71</f>
        <v>0</v>
      </c>
    </row>
    <row r="64" spans="1:5" x14ac:dyDescent="0.35">
      <c r="A64" s="140"/>
      <c r="B64" s="44">
        <f>Finanzplan!B72</f>
        <v>0</v>
      </c>
      <c r="C64" s="26">
        <f>Finanzplan!C72</f>
        <v>0</v>
      </c>
      <c r="D64" s="125">
        <f>Finanzplan!D72</f>
        <v>0</v>
      </c>
      <c r="E64" s="125">
        <f>Finanzplan!E72</f>
        <v>0</v>
      </c>
    </row>
    <row r="65" spans="1:5" x14ac:dyDescent="0.35">
      <c r="A65" s="140"/>
      <c r="B65" s="44">
        <f>Finanzplan!B73</f>
        <v>0</v>
      </c>
      <c r="C65" s="26">
        <f>Finanzplan!C73</f>
        <v>0</v>
      </c>
      <c r="D65" s="125">
        <f>Finanzplan!D73</f>
        <v>0</v>
      </c>
      <c r="E65" s="125">
        <f>Finanzplan!E73</f>
        <v>0</v>
      </c>
    </row>
    <row r="66" spans="1:5" x14ac:dyDescent="0.35">
      <c r="A66" s="140"/>
      <c r="B66" s="44">
        <f>Finanzplan!B74</f>
        <v>0</v>
      </c>
      <c r="C66" s="26">
        <f>Finanzplan!C74</f>
        <v>0</v>
      </c>
      <c r="D66" s="125">
        <f>Finanzplan!D74</f>
        <v>0</v>
      </c>
      <c r="E66" s="125">
        <f>Finanzplan!E74</f>
        <v>0</v>
      </c>
    </row>
    <row r="67" spans="1:5" x14ac:dyDescent="0.35">
      <c r="A67" s="140"/>
      <c r="B67" s="101" t="s">
        <v>89</v>
      </c>
      <c r="C67" s="26">
        <f>Finanzplan!C75</f>
        <v>0</v>
      </c>
      <c r="D67" s="121"/>
      <c r="E67" s="121"/>
    </row>
    <row r="68" spans="1:5" x14ac:dyDescent="0.35">
      <c r="A68" s="140"/>
      <c r="B68" s="101" t="s">
        <v>88</v>
      </c>
      <c r="C68" s="26">
        <f>Finanzplan!C76</f>
        <v>0</v>
      </c>
      <c r="D68" s="121"/>
      <c r="E68" s="121"/>
    </row>
    <row r="69" spans="1:5" x14ac:dyDescent="0.35">
      <c r="A69" s="140"/>
      <c r="B69" s="44" t="s">
        <v>28</v>
      </c>
      <c r="C69" s="45">
        <f ca="1">SUM(C59:OFFSET(C69,-1,0))</f>
        <v>0</v>
      </c>
      <c r="D69" s="45">
        <f ca="1">SUM(D59:OFFSET(D69,-1,0))</f>
        <v>0</v>
      </c>
      <c r="E69" s="45">
        <f ca="1">SUM(E59:OFFSET(E69,-1,0))</f>
        <v>0</v>
      </c>
    </row>
    <row r="70" spans="1:5" x14ac:dyDescent="0.35">
      <c r="C70" s="3"/>
      <c r="D70" s="3"/>
      <c r="E70" s="3"/>
    </row>
    <row r="71" spans="1:5" x14ac:dyDescent="0.35">
      <c r="B71" s="31" t="s">
        <v>41</v>
      </c>
      <c r="C71" s="3"/>
      <c r="D71" s="3"/>
      <c r="E71" s="3"/>
    </row>
    <row r="72" spans="1:5" x14ac:dyDescent="0.35">
      <c r="B72" s="44" t="s">
        <v>28</v>
      </c>
      <c r="C72" s="45">
        <f ca="1">C56+C69</f>
        <v>0</v>
      </c>
      <c r="D72" s="45">
        <f ca="1">D56+D69</f>
        <v>0</v>
      </c>
      <c r="E72" s="45">
        <f ca="1">E56+E69</f>
        <v>0</v>
      </c>
    </row>
    <row r="73" spans="1:5" x14ac:dyDescent="0.35">
      <c r="C73" s="3"/>
      <c r="D73" s="3"/>
      <c r="E73" s="3"/>
    </row>
    <row r="74" spans="1:5" x14ac:dyDescent="0.35">
      <c r="B74" s="48" t="s">
        <v>35</v>
      </c>
      <c r="C74" s="49">
        <f ca="1">C44-C72</f>
        <v>0</v>
      </c>
      <c r="D74" s="49">
        <f ca="1">D44-D72</f>
        <v>0</v>
      </c>
      <c r="E74" s="49">
        <f ca="1">E44-E72</f>
        <v>0</v>
      </c>
    </row>
    <row r="75" spans="1:5" x14ac:dyDescent="0.35">
      <c r="B75" s="36" t="s">
        <v>36</v>
      </c>
      <c r="C75" s="51">
        <f>Finanzplan!C83</f>
        <v>0</v>
      </c>
      <c r="D75" s="51">
        <f>Finanzplan!D83</f>
        <v>0</v>
      </c>
      <c r="E75" s="51">
        <f>Finanzplan!E83</f>
        <v>0</v>
      </c>
    </row>
    <row r="76" spans="1:5" x14ac:dyDescent="0.35">
      <c r="B76" s="36" t="s">
        <v>37</v>
      </c>
      <c r="C76" s="51">
        <f>Finanzplan!C84</f>
        <v>0</v>
      </c>
      <c r="D76" s="51">
        <f>Finanzplan!D84</f>
        <v>0</v>
      </c>
      <c r="E76" s="51">
        <f>Finanzplan!E84</f>
        <v>0</v>
      </c>
    </row>
    <row r="77" spans="1:5" x14ac:dyDescent="0.35">
      <c r="B77" s="54" t="s">
        <v>42</v>
      </c>
      <c r="C77" s="55">
        <f ca="1">C74-C75-C76</f>
        <v>0</v>
      </c>
      <c r="D77" s="55">
        <f ca="1">D74-D75-D76</f>
        <v>0</v>
      </c>
      <c r="E77" s="55">
        <f ca="1">E74-E75-E76</f>
        <v>0</v>
      </c>
    </row>
  </sheetData>
  <sheetProtection algorithmName="SHA-512" hashValue="r6UUVDlSjLnhxBfI2Zv3uL3U1Ned1RtTzbnmK+nYk5yB4uHFV6iIwPUpQXDmyI+ddkL1qtdDqsR5rgOWatbt+w==" saltValue="edl72dgkwF4xoBNwtHXbmQ==" spinCount="100000" sheet="1" objects="1" scenarios="1" selectLockedCells="1" selectUnlockedCells="1"/>
  <mergeCells count="11">
    <mergeCell ref="A48:A56"/>
    <mergeCell ref="A59:A69"/>
    <mergeCell ref="A8:A38"/>
    <mergeCell ref="A1:B1"/>
    <mergeCell ref="C1:E1"/>
    <mergeCell ref="A2:B2"/>
    <mergeCell ref="C2:E2"/>
    <mergeCell ref="A4:B4"/>
    <mergeCell ref="C4:E4"/>
    <mergeCell ref="A3:B3"/>
    <mergeCell ref="C3:E3"/>
  </mergeCells>
  <pageMargins left="0.70866141732283472" right="0.70866141732283472" top="0.3937007874015748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sheetPr>
  <dimension ref="B5:F61"/>
  <sheetViews>
    <sheetView topLeftCell="A46" workbookViewId="0">
      <selection activeCell="B62" sqref="B62"/>
    </sheetView>
  </sheetViews>
  <sheetFormatPr baseColWidth="10" defaultRowHeight="14.5" x14ac:dyDescent="0.35"/>
  <sheetData>
    <row r="5" spans="3:6" x14ac:dyDescent="0.35">
      <c r="C5" s="14"/>
      <c r="D5" s="28"/>
      <c r="E5" s="58"/>
    </row>
    <row r="6" spans="3:6" x14ac:dyDescent="0.35">
      <c r="C6" s="14"/>
      <c r="D6" s="28"/>
      <c r="E6" s="58"/>
    </row>
    <row r="7" spans="3:6" x14ac:dyDescent="0.35">
      <c r="C7" s="14"/>
      <c r="D7" s="28"/>
      <c r="E7" s="58"/>
      <c r="F7" s="14"/>
    </row>
    <row r="8" spans="3:6" x14ac:dyDescent="0.35">
      <c r="C8" s="14"/>
      <c r="D8" s="28"/>
      <c r="E8" s="58"/>
      <c r="F8" s="14"/>
    </row>
    <row r="9" spans="3:6" x14ac:dyDescent="0.35">
      <c r="C9" s="14"/>
      <c r="D9" s="28"/>
      <c r="E9" s="58"/>
    </row>
    <row r="13" spans="3:6" x14ac:dyDescent="0.35">
      <c r="C13" s="14"/>
      <c r="D13" s="28"/>
      <c r="E13" s="58"/>
    </row>
    <row r="14" spans="3:6" x14ac:dyDescent="0.35">
      <c r="C14" s="14"/>
      <c r="D14" s="28"/>
      <c r="E14" s="58"/>
      <c r="F14" s="14"/>
    </row>
    <row r="50" spans="2:2" x14ac:dyDescent="0.35">
      <c r="B50" s="14"/>
    </row>
    <row r="51" spans="2:2" x14ac:dyDescent="0.35">
      <c r="B51" s="14"/>
    </row>
    <row r="52" spans="2:2" x14ac:dyDescent="0.35">
      <c r="B52" s="14"/>
    </row>
    <row r="53" spans="2:2" x14ac:dyDescent="0.35">
      <c r="B53" s="14"/>
    </row>
    <row r="54" spans="2:2" x14ac:dyDescent="0.35">
      <c r="B54" s="14"/>
    </row>
    <row r="56" spans="2:2" x14ac:dyDescent="0.35">
      <c r="B56" s="14" t="s">
        <v>97</v>
      </c>
    </row>
    <row r="57" spans="2:2" x14ac:dyDescent="0.35">
      <c r="B57" s="14" t="s">
        <v>102</v>
      </c>
    </row>
    <row r="58" spans="2:2" x14ac:dyDescent="0.35">
      <c r="B58" s="14" t="s">
        <v>103</v>
      </c>
    </row>
    <row r="59" spans="2:2" x14ac:dyDescent="0.35">
      <c r="B59" t="s">
        <v>135</v>
      </c>
    </row>
    <row r="60" spans="2:2" x14ac:dyDescent="0.35">
      <c r="B60" t="s">
        <v>136</v>
      </c>
    </row>
    <row r="61" spans="2:2" x14ac:dyDescent="0.35">
      <c r="B61" t="s">
        <v>144</v>
      </c>
    </row>
  </sheetData>
  <sheetProtection algorithmName="SHA-512" hashValue="IJ4GeVRdZqKr14QcyPn0wMF+oZuDWY4juYAI/cYW1h7DQW8jB4sVNrOdPZ17QXzTSXyYweatx36L+1OWwg+aFg==" saltValue="nyRkKQzL+RIjZhdgnTviKQ==" spinCount="100000" sheet="1" objects="1" scenarios="1" selectLockedCells="1" selectUnlockedCells="1"/>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8" tint="0.59999389629810485"/>
    <pageSetUpPr fitToPage="1"/>
  </sheetPr>
  <dimension ref="A1:G85"/>
  <sheetViews>
    <sheetView workbookViewId="0">
      <selection activeCell="B11" sqref="B11:G11"/>
    </sheetView>
  </sheetViews>
  <sheetFormatPr baseColWidth="10" defaultRowHeight="14.5" x14ac:dyDescent="0.35"/>
  <cols>
    <col min="1" max="1" width="16.81640625" customWidth="1"/>
    <col min="2" max="2" width="32.1796875" customWidth="1"/>
    <col min="3" max="3" width="12.81640625" bestFit="1" customWidth="1"/>
    <col min="4" max="5" width="12.81640625" customWidth="1"/>
    <col min="6" max="6" width="12.81640625" style="57" customWidth="1"/>
    <col min="7" max="7" width="62.81640625" style="33" customWidth="1"/>
    <col min="8" max="8" width="11.453125" customWidth="1"/>
  </cols>
  <sheetData>
    <row r="1" spans="1:7" x14ac:dyDescent="0.35">
      <c r="A1" s="22" t="s">
        <v>94</v>
      </c>
      <c r="B1" s="127" t="s">
        <v>57</v>
      </c>
      <c r="C1" s="127"/>
      <c r="D1" s="127"/>
      <c r="E1" s="127"/>
      <c r="F1" s="127"/>
      <c r="G1" s="127"/>
    </row>
    <row r="2" spans="1:7" ht="33.75" customHeight="1" x14ac:dyDescent="0.35">
      <c r="A2" s="94" t="s">
        <v>76</v>
      </c>
      <c r="B2" s="128" t="s">
        <v>128</v>
      </c>
      <c r="C2" s="129"/>
      <c r="D2" s="129"/>
      <c r="E2" s="129"/>
      <c r="F2" s="129"/>
      <c r="G2" s="130"/>
    </row>
    <row r="3" spans="1:7" x14ac:dyDescent="0.35">
      <c r="A3" s="22" t="s">
        <v>93</v>
      </c>
      <c r="B3" s="127" t="str">
        <f>"Hier ist anzuführen, welches Vorhaben/Projekt abgerechnet werden soll (z.B: Abrechnung Gesamtförderung "&amp; C19 &amp;", Fair Play Team"&amp; C19 &amp;", Projekt xxx)."</f>
        <v>Hier ist anzuführen, welches Vorhaben/Projekt abgerechnet werden soll (z.B: Abrechnung Gesamtförderung 2024, Fair Play Team2024, Projekt xxx).</v>
      </c>
      <c r="C3" s="127"/>
      <c r="D3" s="127"/>
      <c r="E3" s="127"/>
      <c r="F3" s="127"/>
      <c r="G3" s="127"/>
    </row>
    <row r="4" spans="1:7" x14ac:dyDescent="0.35">
      <c r="A4" s="22" t="s">
        <v>114</v>
      </c>
      <c r="B4" s="183" t="s">
        <v>129</v>
      </c>
      <c r="C4" s="184"/>
      <c r="D4" s="184"/>
      <c r="E4" s="184"/>
      <c r="F4" s="184"/>
      <c r="G4" s="185"/>
    </row>
    <row r="5" spans="1:7" x14ac:dyDescent="0.35">
      <c r="A5" s="23" t="s">
        <v>59</v>
      </c>
      <c r="B5" s="127" t="str">
        <f>"Nachvollziehbare Begründungen sind in jenen Ausgaben- und Einnahmenfeldern anzuführen, in denen die Abweichung zum Planwert "&amp; C19 &amp;" über 10 % UND EUR 1.000,-- liegt."</f>
        <v>Nachvollziehbare Begründungen sind in jenen Ausgaben- und Einnahmenfeldern anzuführen, in denen die Abweichung zum Planwert 2024 über 10 % UND EUR 1.000,-- liegt.</v>
      </c>
      <c r="C5" s="127"/>
      <c r="D5" s="127"/>
      <c r="E5" s="127"/>
      <c r="F5" s="127"/>
      <c r="G5" s="127"/>
    </row>
    <row r="6" spans="1:7" ht="28.5" customHeight="1" x14ac:dyDescent="0.35">
      <c r="A6" s="131" t="s">
        <v>62</v>
      </c>
      <c r="B6" s="127" t="s">
        <v>123</v>
      </c>
      <c r="C6" s="127"/>
      <c r="D6" s="127"/>
      <c r="E6" s="127"/>
      <c r="F6" s="127"/>
      <c r="G6" s="127"/>
    </row>
    <row r="7" spans="1:7" x14ac:dyDescent="0.35">
      <c r="A7" s="131"/>
      <c r="B7" s="132" t="s">
        <v>63</v>
      </c>
      <c r="C7" s="128" t="s">
        <v>127</v>
      </c>
      <c r="D7" s="129"/>
      <c r="E7" s="129"/>
      <c r="F7" s="129"/>
      <c r="G7" s="130"/>
    </row>
    <row r="8" spans="1:7" x14ac:dyDescent="0.35">
      <c r="A8" s="131"/>
      <c r="B8" s="132"/>
      <c r="C8" s="128" t="s">
        <v>130</v>
      </c>
      <c r="D8" s="129"/>
      <c r="E8" s="129"/>
      <c r="F8" s="129"/>
      <c r="G8" s="130"/>
    </row>
    <row r="9" spans="1:7" ht="39" customHeight="1" x14ac:dyDescent="0.35">
      <c r="A9" s="24" t="s">
        <v>64</v>
      </c>
      <c r="B9" s="127" t="s">
        <v>118</v>
      </c>
      <c r="C9" s="127"/>
      <c r="D9" s="127"/>
      <c r="E9" s="127"/>
      <c r="F9" s="127"/>
      <c r="G9" s="127"/>
    </row>
    <row r="10" spans="1:7" ht="35.25" customHeight="1" x14ac:dyDescent="0.35">
      <c r="A10" s="24" t="s">
        <v>65</v>
      </c>
      <c r="B10" s="127" t="s">
        <v>147</v>
      </c>
      <c r="C10" s="127"/>
      <c r="D10" s="127"/>
      <c r="E10" s="127"/>
      <c r="F10" s="127"/>
      <c r="G10" s="127"/>
    </row>
    <row r="11" spans="1:7" x14ac:dyDescent="0.35">
      <c r="A11" s="24" t="s">
        <v>66</v>
      </c>
      <c r="B11" s="127" t="s">
        <v>131</v>
      </c>
      <c r="C11" s="127"/>
      <c r="D11" s="127"/>
      <c r="E11" s="127"/>
      <c r="F11" s="127"/>
      <c r="G11" s="127"/>
    </row>
    <row r="12" spans="1:7" ht="25.5" customHeight="1" x14ac:dyDescent="0.35">
      <c r="A12" s="24" t="s">
        <v>115</v>
      </c>
      <c r="B12" s="127" t="s">
        <v>132</v>
      </c>
      <c r="C12" s="127"/>
      <c r="D12" s="127"/>
      <c r="E12" s="127"/>
      <c r="F12" s="127"/>
      <c r="G12" s="127"/>
    </row>
    <row r="13" spans="1:7" ht="27" customHeight="1" x14ac:dyDescent="0.35">
      <c r="A13" s="94" t="s">
        <v>116</v>
      </c>
      <c r="B13" s="133" t="s">
        <v>133</v>
      </c>
      <c r="C13" s="133"/>
      <c r="D13" s="133"/>
      <c r="E13" s="133"/>
      <c r="F13" s="133"/>
      <c r="G13" s="133"/>
    </row>
    <row r="14" spans="1:7" ht="45" customHeight="1" x14ac:dyDescent="0.35">
      <c r="A14" s="94" t="s">
        <v>125</v>
      </c>
      <c r="B14" s="133" t="s">
        <v>124</v>
      </c>
      <c r="C14" s="133"/>
      <c r="D14" s="133"/>
      <c r="E14" s="133"/>
      <c r="F14" s="133"/>
      <c r="G14" s="133"/>
    </row>
    <row r="15" spans="1:7" x14ac:dyDescent="0.35">
      <c r="A15" s="139" t="s">
        <v>94</v>
      </c>
      <c r="B15" s="139"/>
      <c r="C15" s="180" t="s">
        <v>106</v>
      </c>
      <c r="D15" s="181"/>
      <c r="E15" s="181"/>
      <c r="F15" s="181"/>
      <c r="G15" s="182"/>
    </row>
    <row r="16" spans="1:7" x14ac:dyDescent="0.35">
      <c r="A16" s="141" t="s">
        <v>76</v>
      </c>
      <c r="B16" s="142"/>
      <c r="C16" s="149" t="s">
        <v>77</v>
      </c>
      <c r="D16" s="150"/>
      <c r="E16" s="150"/>
      <c r="F16" s="150"/>
      <c r="G16" s="151"/>
    </row>
    <row r="17" spans="1:7" x14ac:dyDescent="0.35">
      <c r="A17" s="139" t="s">
        <v>93</v>
      </c>
      <c r="B17" s="139"/>
      <c r="C17" s="180" t="s">
        <v>111</v>
      </c>
      <c r="D17" s="181"/>
      <c r="E17" s="181"/>
      <c r="F17" s="181"/>
      <c r="G17" s="182"/>
    </row>
    <row r="18" spans="1:7" x14ac:dyDescent="0.35">
      <c r="A18" s="137" t="s">
        <v>119</v>
      </c>
      <c r="B18" s="137"/>
      <c r="C18" s="116" t="s">
        <v>121</v>
      </c>
      <c r="D18" s="117"/>
      <c r="E18" s="117"/>
      <c r="F18" s="117"/>
      <c r="G18" s="118"/>
    </row>
    <row r="19" spans="1:7" x14ac:dyDescent="0.35">
      <c r="A19" s="137" t="s">
        <v>92</v>
      </c>
      <c r="B19" s="138"/>
      <c r="C19" s="180">
        <v>2024</v>
      </c>
      <c r="D19" s="181"/>
      <c r="E19" s="181"/>
      <c r="F19" s="181"/>
      <c r="G19" s="182"/>
    </row>
    <row r="21" spans="1:7" ht="29" x14ac:dyDescent="0.35">
      <c r="C21" s="29" t="str">
        <f>"Ist "&amp;C19-1</f>
        <v>Ist 2023</v>
      </c>
      <c r="D21" s="29" t="str">
        <f>"Plan "&amp;C19</f>
        <v>Plan 2024</v>
      </c>
      <c r="E21" s="29" t="str">
        <f>"Ist "&amp;C19</f>
        <v>Ist 2024</v>
      </c>
      <c r="F21" s="29" t="s">
        <v>49</v>
      </c>
      <c r="G21" s="30" t="str">
        <f>"Begründung (wenn Abweichung gegenüber Ist "&amp;C19&amp;" über 10% und EUR 1.000,-- ist)"</f>
        <v>Begründung (wenn Abweichung gegenüber Ist 2024 über 10% und EUR 1.000,-- ist)</v>
      </c>
    </row>
    <row r="22" spans="1:7" x14ac:dyDescent="0.35">
      <c r="B22" s="31" t="s">
        <v>14</v>
      </c>
      <c r="F22" s="32"/>
    </row>
    <row r="23" spans="1:7" ht="15" customHeight="1" x14ac:dyDescent="0.35">
      <c r="A23" s="143" t="s">
        <v>39</v>
      </c>
      <c r="B23" s="103" t="s">
        <v>0</v>
      </c>
      <c r="C23" s="105">
        <v>6900</v>
      </c>
      <c r="D23" s="105">
        <v>12000</v>
      </c>
      <c r="E23" s="105">
        <v>10000</v>
      </c>
      <c r="F23" s="34">
        <v>73.913043478260875</v>
      </c>
      <c r="G23" s="102" t="s">
        <v>112</v>
      </c>
    </row>
    <row r="24" spans="1:7" x14ac:dyDescent="0.35">
      <c r="A24" s="144"/>
      <c r="B24" s="103" t="s">
        <v>1</v>
      </c>
      <c r="C24" s="105">
        <v>4700</v>
      </c>
      <c r="D24" s="105">
        <v>5000</v>
      </c>
      <c r="E24" s="105">
        <v>4500</v>
      </c>
      <c r="F24" s="34">
        <v>6.3829787234042499</v>
      </c>
      <c r="G24" s="102"/>
    </row>
    <row r="25" spans="1:7" x14ac:dyDescent="0.35">
      <c r="A25" s="144"/>
      <c r="B25" s="103" t="s">
        <v>2</v>
      </c>
      <c r="C25" s="105">
        <v>1800</v>
      </c>
      <c r="D25" s="105">
        <v>1900</v>
      </c>
      <c r="E25" s="105">
        <v>1500</v>
      </c>
      <c r="F25" s="34">
        <v>5.5555555555555571</v>
      </c>
      <c r="G25" s="102"/>
    </row>
    <row r="26" spans="1:7" x14ac:dyDescent="0.35">
      <c r="A26" s="144"/>
      <c r="B26" s="103" t="s">
        <v>3</v>
      </c>
      <c r="C26" s="105">
        <v>1600</v>
      </c>
      <c r="D26" s="105">
        <v>1500</v>
      </c>
      <c r="E26" s="105">
        <v>1000</v>
      </c>
      <c r="F26" s="34">
        <v>-6.25</v>
      </c>
      <c r="G26" s="102"/>
    </row>
    <row r="27" spans="1:7" x14ac:dyDescent="0.35">
      <c r="A27" s="144"/>
      <c r="B27" s="103" t="s">
        <v>46</v>
      </c>
      <c r="C27" s="105">
        <v>40</v>
      </c>
      <c r="D27" s="105">
        <v>50</v>
      </c>
      <c r="E27" s="105">
        <v>100</v>
      </c>
      <c r="F27" s="34">
        <v>25</v>
      </c>
      <c r="G27" s="102"/>
    </row>
    <row r="28" spans="1:7" x14ac:dyDescent="0.35">
      <c r="A28" s="144"/>
      <c r="B28" s="103" t="s">
        <v>4</v>
      </c>
      <c r="C28" s="105">
        <v>150</v>
      </c>
      <c r="D28" s="105">
        <v>150</v>
      </c>
      <c r="E28" s="105">
        <v>300</v>
      </c>
      <c r="F28" s="34">
        <v>0</v>
      </c>
      <c r="G28" s="102"/>
    </row>
    <row r="29" spans="1:7" x14ac:dyDescent="0.35">
      <c r="A29" s="144"/>
      <c r="B29" s="103" t="s">
        <v>5</v>
      </c>
      <c r="C29" s="105">
        <v>1700</v>
      </c>
      <c r="D29" s="105">
        <v>1700</v>
      </c>
      <c r="E29" s="105">
        <v>1500</v>
      </c>
      <c r="F29" s="34">
        <v>0</v>
      </c>
      <c r="G29" s="102"/>
    </row>
    <row r="30" spans="1:7" x14ac:dyDescent="0.35">
      <c r="A30" s="144"/>
      <c r="B30" s="103" t="s">
        <v>73</v>
      </c>
      <c r="C30" s="105">
        <v>4500</v>
      </c>
      <c r="D30" s="105">
        <v>10000</v>
      </c>
      <c r="E30" s="105">
        <v>7600</v>
      </c>
      <c r="F30" s="34">
        <v>122.22222222222223</v>
      </c>
      <c r="G30" s="102" t="s">
        <v>113</v>
      </c>
    </row>
    <row r="31" spans="1:7" x14ac:dyDescent="0.35">
      <c r="A31" s="144"/>
      <c r="B31" s="103" t="s">
        <v>6</v>
      </c>
      <c r="C31" s="105">
        <v>500</v>
      </c>
      <c r="D31" s="105">
        <v>500</v>
      </c>
      <c r="E31" s="105">
        <v>500</v>
      </c>
      <c r="F31" s="34">
        <v>0</v>
      </c>
      <c r="G31" s="35" t="s">
        <v>69</v>
      </c>
    </row>
    <row r="32" spans="1:7" ht="29" x14ac:dyDescent="0.35">
      <c r="A32" s="144"/>
      <c r="B32" s="104" t="s">
        <v>44</v>
      </c>
      <c r="C32" s="105">
        <v>2800</v>
      </c>
      <c r="D32" s="105">
        <v>2800</v>
      </c>
      <c r="E32" s="105">
        <v>2800</v>
      </c>
      <c r="F32" s="34">
        <v>0</v>
      </c>
      <c r="G32" s="35" t="s">
        <v>69</v>
      </c>
    </row>
    <row r="33" spans="1:7" x14ac:dyDescent="0.35">
      <c r="A33" s="144"/>
      <c r="B33" s="103" t="s">
        <v>7</v>
      </c>
      <c r="C33" s="105">
        <v>200</v>
      </c>
      <c r="D33" s="105">
        <v>200</v>
      </c>
      <c r="E33" s="105">
        <v>300</v>
      </c>
      <c r="F33" s="34">
        <v>0</v>
      </c>
      <c r="G33" s="35" t="s">
        <v>69</v>
      </c>
    </row>
    <row r="34" spans="1:7" x14ac:dyDescent="0.35">
      <c r="A34" s="144"/>
      <c r="B34" s="103" t="s">
        <v>8</v>
      </c>
      <c r="C34" s="105">
        <v>2200</v>
      </c>
      <c r="D34" s="105">
        <v>2200</v>
      </c>
      <c r="E34" s="105">
        <v>2500</v>
      </c>
      <c r="F34" s="34">
        <v>0</v>
      </c>
      <c r="G34" s="35" t="s">
        <v>69</v>
      </c>
    </row>
    <row r="35" spans="1:7" x14ac:dyDescent="0.35">
      <c r="A35" s="144"/>
      <c r="B35" s="103" t="s">
        <v>9</v>
      </c>
      <c r="C35" s="105">
        <v>1500</v>
      </c>
      <c r="D35" s="105">
        <v>2400</v>
      </c>
      <c r="E35" s="105">
        <v>2500</v>
      </c>
      <c r="F35" s="34" t="s">
        <v>71</v>
      </c>
      <c r="G35" s="35" t="s">
        <v>69</v>
      </c>
    </row>
    <row r="36" spans="1:7" x14ac:dyDescent="0.35">
      <c r="A36" s="144"/>
      <c r="B36" s="103" t="s">
        <v>11</v>
      </c>
      <c r="C36" s="105">
        <v>1500</v>
      </c>
      <c r="D36" s="105">
        <v>1700</v>
      </c>
      <c r="E36" s="105">
        <v>1800</v>
      </c>
      <c r="F36" s="34">
        <v>13.333333333333329</v>
      </c>
      <c r="G36" s="35" t="s">
        <v>69</v>
      </c>
    </row>
    <row r="37" spans="1:7" ht="33" customHeight="1" x14ac:dyDescent="0.35">
      <c r="A37" s="144"/>
      <c r="B37" s="104" t="s">
        <v>10</v>
      </c>
      <c r="C37" s="105">
        <v>12000</v>
      </c>
      <c r="D37" s="105">
        <v>13000</v>
      </c>
      <c r="E37" s="105">
        <v>12500</v>
      </c>
      <c r="F37" s="34">
        <v>0</v>
      </c>
      <c r="G37" s="35" t="s">
        <v>69</v>
      </c>
    </row>
    <row r="38" spans="1:7" ht="29" x14ac:dyDescent="0.35">
      <c r="A38" s="144"/>
      <c r="B38" s="104" t="s">
        <v>82</v>
      </c>
      <c r="C38" s="105">
        <v>1700</v>
      </c>
      <c r="D38" s="105">
        <v>1700</v>
      </c>
      <c r="E38" s="105">
        <v>1500</v>
      </c>
      <c r="F38" s="34">
        <v>0</v>
      </c>
      <c r="G38" s="35" t="s">
        <v>69</v>
      </c>
    </row>
    <row r="39" spans="1:7" x14ac:dyDescent="0.35">
      <c r="A39" s="144"/>
      <c r="B39" s="103" t="s">
        <v>83</v>
      </c>
      <c r="C39" s="105">
        <v>8000</v>
      </c>
      <c r="D39" s="105">
        <v>17000</v>
      </c>
      <c r="E39" s="105">
        <v>16000</v>
      </c>
      <c r="F39" s="34">
        <v>17.64705882352942</v>
      </c>
      <c r="G39" s="35" t="s">
        <v>69</v>
      </c>
    </row>
    <row r="40" spans="1:7" x14ac:dyDescent="0.35">
      <c r="A40" s="144"/>
      <c r="B40" s="36"/>
      <c r="C40" s="26"/>
      <c r="D40" s="26"/>
      <c r="E40" s="26"/>
      <c r="F40" s="34"/>
      <c r="G40" s="35"/>
    </row>
    <row r="41" spans="1:7" x14ac:dyDescent="0.35">
      <c r="A41" s="144"/>
      <c r="B41" s="36"/>
      <c r="C41" s="26"/>
      <c r="D41" s="26"/>
      <c r="E41" s="26"/>
      <c r="F41" s="34">
        <v>0</v>
      </c>
      <c r="G41" s="35" t="s">
        <v>69</v>
      </c>
    </row>
    <row r="42" spans="1:7" x14ac:dyDescent="0.35">
      <c r="A42" s="144"/>
      <c r="B42" s="36"/>
      <c r="C42" s="26"/>
      <c r="D42" s="26"/>
      <c r="E42" s="26"/>
      <c r="F42" s="34"/>
      <c r="G42" s="35" t="s">
        <v>69</v>
      </c>
    </row>
    <row r="43" spans="1:7" x14ac:dyDescent="0.35">
      <c r="A43" s="144"/>
      <c r="B43" s="36"/>
      <c r="C43" s="26"/>
      <c r="D43" s="26"/>
      <c r="E43" s="26"/>
      <c r="F43" s="34" t="str">
        <f>IF(OR(D43=0,E43=0),"-",E43/D43*100-100)</f>
        <v>-</v>
      </c>
      <c r="G43" s="35" t="str">
        <f>IF(ISBLANK(E43),"",IF(AND(OR(F43&gt;=2,F43&lt;=-2),OR((D43-E43)&gt;=100,(D43-E43)&lt;=-100)),"Bitte Begründung in dieser Zelle angeben",""))</f>
        <v/>
      </c>
    </row>
    <row r="44" spans="1:7" x14ac:dyDescent="0.35">
      <c r="A44" s="144"/>
      <c r="B44" s="36"/>
      <c r="C44" s="26"/>
      <c r="D44" s="26"/>
      <c r="E44" s="26"/>
      <c r="F44" s="34" t="str">
        <f>IF(OR(D44=0,E44=0),"-",E44/D44*100-100)</f>
        <v>-</v>
      </c>
      <c r="G44" s="35" t="str">
        <f>IF(ISBLANK(E44),"",IF(AND(OR(F44&gt;=2,F44&lt;=-2),OR((D44-E44)&gt;=100,(D44-E44)&lt;=-100)),"Bitte Begründung in dieser Zelle angeben",""))</f>
        <v/>
      </c>
    </row>
    <row r="45" spans="1:7" x14ac:dyDescent="0.35">
      <c r="A45" s="144"/>
      <c r="B45" s="36"/>
      <c r="C45" s="26"/>
      <c r="D45" s="26"/>
      <c r="E45" s="26"/>
      <c r="F45" s="34" t="str">
        <f>IF(OR(D45=0,E45=0),"-",E45/D45*100-100)</f>
        <v>-</v>
      </c>
      <c r="G45" s="35" t="str">
        <f>IF(ISBLANK(E45),"",IF(AND(OR(F45&gt;=2,F45&lt;=-2),OR((D45-E45)&gt;=100,(D45-E45)&lt;=-100)),"Bitte Begründung in dieser Zelle angeben",""))</f>
        <v/>
      </c>
    </row>
    <row r="46" spans="1:7" x14ac:dyDescent="0.35">
      <c r="A46" s="144"/>
      <c r="B46" s="1" t="s">
        <v>13</v>
      </c>
      <c r="C46" s="2">
        <f>SUM(C23:C45)</f>
        <v>51790</v>
      </c>
      <c r="D46" s="2">
        <f>SUM(D23:D45)</f>
        <v>73800</v>
      </c>
      <c r="E46" s="2">
        <f>SUM(E23:E45)</f>
        <v>66900</v>
      </c>
      <c r="F46" s="34">
        <f>IF(OR(D46=0,E46=0),"-",E46/D46*100-100)</f>
        <v>-9.349593495934954</v>
      </c>
      <c r="G46" s="37"/>
    </row>
    <row r="47" spans="1:7" x14ac:dyDescent="0.35">
      <c r="A47" s="144"/>
      <c r="B47" s="1" t="s">
        <v>12</v>
      </c>
      <c r="C47" s="105">
        <v>20000</v>
      </c>
      <c r="D47" s="105">
        <v>20000</v>
      </c>
      <c r="E47" s="105">
        <v>20000</v>
      </c>
      <c r="F47" s="38"/>
      <c r="G47" s="39"/>
    </row>
    <row r="48" spans="1:7" x14ac:dyDescent="0.35">
      <c r="A48" s="144"/>
      <c r="B48" s="1" t="s">
        <v>15</v>
      </c>
      <c r="C48" s="2">
        <f>C47*100/C46</f>
        <v>38.617493724657272</v>
      </c>
      <c r="D48" s="2">
        <f>D47*100/D46</f>
        <v>27.100271002710027</v>
      </c>
      <c r="E48" s="2">
        <f>E47*100/E46</f>
        <v>29.895366218236173</v>
      </c>
      <c r="F48" s="38"/>
      <c r="G48" s="37"/>
    </row>
    <row r="49" spans="1:7" x14ac:dyDescent="0.35">
      <c r="C49" s="3"/>
      <c r="D49" s="3"/>
      <c r="E49" s="3"/>
      <c r="F49" s="6"/>
      <c r="G49" s="33" t="str">
        <f>IF(ISBLANK(E49),"",IF(AND(OR(F49&gt;=2,F49&lt;=-2),OR((D49-E49)&gt;=1000,(D49-E49)&lt;=-1000)),"Bitte Begründung in dieser Zelle angeben",""))</f>
        <v/>
      </c>
    </row>
    <row r="50" spans="1:7" x14ac:dyDescent="0.35">
      <c r="A50" s="40"/>
      <c r="B50" s="31" t="s">
        <v>24</v>
      </c>
      <c r="C50" s="3"/>
      <c r="D50" s="3"/>
      <c r="E50" s="3"/>
      <c r="F50" s="6"/>
      <c r="G50" s="33" t="str">
        <f>IF(ISBLANK(E50),"",IF(AND(OR(F50&gt;=2,F50&lt;=-2),OR((D50-E50)&gt;=1000,(D50-E50)&lt;=-1000)),"Bitte Begründung in dieser Zelle angeben",""))</f>
        <v/>
      </c>
    </row>
    <row r="51" spans="1:7" ht="15" customHeight="1" x14ac:dyDescent="0.35">
      <c r="A51" s="143" t="s">
        <v>39</v>
      </c>
      <c r="B51" s="1" t="s">
        <v>16</v>
      </c>
      <c r="C51" s="105">
        <v>25000</v>
      </c>
      <c r="D51" s="2">
        <v>25000</v>
      </c>
      <c r="E51" s="2">
        <v>24500</v>
      </c>
      <c r="F51" s="7">
        <f>IF(OR(D51=0,E51=0),"-",E51/D51*100-100)</f>
        <v>-2</v>
      </c>
      <c r="G51" s="35"/>
    </row>
    <row r="52" spans="1:7" x14ac:dyDescent="0.35">
      <c r="A52" s="144"/>
      <c r="B52" s="1" t="s">
        <v>17</v>
      </c>
      <c r="C52" s="105">
        <v>110000</v>
      </c>
      <c r="D52" s="2">
        <v>179444</v>
      </c>
      <c r="E52" s="2">
        <v>186844</v>
      </c>
      <c r="F52" s="7">
        <f>IF(OR(D52=0,E52=0),"-",E52/D52*100-100)</f>
        <v>4.1238492231559576</v>
      </c>
      <c r="G52" s="35"/>
    </row>
    <row r="53" spans="1:7" x14ac:dyDescent="0.35">
      <c r="A53" s="144"/>
      <c r="B53" s="1" t="s">
        <v>13</v>
      </c>
      <c r="C53" s="2">
        <f>SUM(C51:C52)</f>
        <v>135000</v>
      </c>
      <c r="D53" s="2">
        <f>SUM(D51:D52)</f>
        <v>204444</v>
      </c>
      <c r="E53" s="2">
        <f>SUM(E51:E52)</f>
        <v>211344</v>
      </c>
      <c r="F53" s="7">
        <f>IF(OR(D53=0,E53=0),"-",E53/D53*100-100)</f>
        <v>3.3750073369724731</v>
      </c>
      <c r="G53" s="37"/>
    </row>
    <row r="54" spans="1:7" x14ac:dyDescent="0.35">
      <c r="A54" s="145"/>
      <c r="B54" s="1" t="s">
        <v>15</v>
      </c>
      <c r="C54" s="2">
        <f>C51*100/C53</f>
        <v>18.518518518518519</v>
      </c>
      <c r="D54" s="2">
        <f>D51*100/D53</f>
        <v>12.22828745279881</v>
      </c>
      <c r="E54" s="2">
        <f>E51*100/E53</f>
        <v>11.592474827768946</v>
      </c>
      <c r="F54" s="7"/>
      <c r="G54" s="37"/>
    </row>
    <row r="55" spans="1:7" x14ac:dyDescent="0.35">
      <c r="C55" s="3"/>
      <c r="D55" s="3"/>
      <c r="E55" s="3"/>
      <c r="F55" s="41"/>
      <c r="G55" s="33" t="str">
        <f>IF(ISBLANK(E55),"",IF(AND(OR(F55&gt;=2,F55&lt;=-2),OR((D55-E55)&gt;=1000,(D55-E55)&lt;=-1000)),"Bitte Begründung in dieser Zelle angeben",""))</f>
        <v/>
      </c>
    </row>
    <row r="56" spans="1:7" x14ac:dyDescent="0.35">
      <c r="B56" s="31" t="s">
        <v>25</v>
      </c>
      <c r="C56" s="3"/>
      <c r="D56" s="3"/>
      <c r="E56" s="3"/>
      <c r="F56" s="41"/>
      <c r="G56" s="33" t="str">
        <f>IF(ISBLANK(E56),"",IF(AND(OR(F56&gt;=2,F56&lt;=-2),OR((D56-E56)&gt;=1000,(D56-E56)&lt;=-1000)),"Bitte Begründung in dieser Zelle angeben",""))</f>
        <v/>
      </c>
    </row>
    <row r="57" spans="1:7" x14ac:dyDescent="0.35">
      <c r="B57" s="1" t="s">
        <v>28</v>
      </c>
      <c r="C57" s="2">
        <f>C46+C53</f>
        <v>186790</v>
      </c>
      <c r="D57" s="2">
        <f>D46+D53</f>
        <v>278244</v>
      </c>
      <c r="E57" s="2">
        <f>E46+E53</f>
        <v>278244</v>
      </c>
      <c r="F57" s="7">
        <f>IF(OR(D57=0,E57=0),"-",E57/D57*100-100)</f>
        <v>0</v>
      </c>
      <c r="G57" s="37"/>
    </row>
    <row r="58" spans="1:7" x14ac:dyDescent="0.35">
      <c r="B58" s="1" t="s">
        <v>26</v>
      </c>
      <c r="C58" s="2">
        <f>C47+C51</f>
        <v>45000</v>
      </c>
      <c r="D58" s="2">
        <f>D47+D51</f>
        <v>45000</v>
      </c>
      <c r="E58" s="2">
        <f>E47+E51</f>
        <v>44500</v>
      </c>
      <c r="F58" s="7">
        <f>IF(OR(D58=0,E58=0),"-",E58/D58*100-100)</f>
        <v>-1.1111111111111143</v>
      </c>
      <c r="G58" s="35" t="str">
        <f>IF(ISBLANK(E58),"",IF(AND(OR(F58&gt;=2,F58&lt;=-2),OR((D58-E58)&gt;=100,(D58-E58)&lt;=-100)),"Bitte Begründung in dieser Zelle angeben",""))</f>
        <v/>
      </c>
    </row>
    <row r="59" spans="1:7" x14ac:dyDescent="0.35">
      <c r="B59" s="1" t="s">
        <v>27</v>
      </c>
      <c r="C59" s="2">
        <f>C58*100/C57</f>
        <v>24.091225440334064</v>
      </c>
      <c r="D59" s="2">
        <f>D58*100/D57</f>
        <v>16.172855479363438</v>
      </c>
      <c r="E59" s="2">
        <f>E58*100/E57</f>
        <v>15.993157085148287</v>
      </c>
      <c r="F59" s="7"/>
      <c r="G59" s="37"/>
    </row>
    <row r="60" spans="1:7" x14ac:dyDescent="0.35">
      <c r="C60" s="3"/>
      <c r="D60" s="3"/>
      <c r="E60" s="3"/>
      <c r="F60" s="6"/>
    </row>
    <row r="61" spans="1:7" x14ac:dyDescent="0.35">
      <c r="C61" s="3"/>
      <c r="D61" s="3"/>
      <c r="E61" s="3"/>
      <c r="F61" s="6"/>
      <c r="G61" s="33" t="str">
        <f>IF(ISBLANK(E61),"",IF(AND(OR(F61&gt;=2,F61&lt;=-2),OR((D61-E61)&gt;=1000,(D61-E61)&lt;=-1000)),"Bitte Begründung in dieser Zelle angeben",""))</f>
        <v/>
      </c>
    </row>
    <row r="62" spans="1:7" x14ac:dyDescent="0.35">
      <c r="B62" s="31" t="s">
        <v>32</v>
      </c>
      <c r="C62" s="3"/>
      <c r="D62" s="3"/>
      <c r="E62" s="3"/>
      <c r="F62" s="6"/>
      <c r="G62" s="33" t="str">
        <f>IF(ISBLANK(E62),"",IF(AND(OR(F62&gt;=2,F62&lt;=-2),OR((D62-E62)&gt;=1000,(D62-E62)&lt;=-1000)),"Bitte Begründung in dieser Zelle angeben",""))</f>
        <v/>
      </c>
    </row>
    <row r="63" spans="1:7" ht="43.5" x14ac:dyDescent="0.35">
      <c r="A63" s="134" t="s">
        <v>40</v>
      </c>
      <c r="B63" s="42" t="s">
        <v>31</v>
      </c>
      <c r="C63" s="105">
        <v>50000</v>
      </c>
      <c r="D63" s="105">
        <v>50000</v>
      </c>
      <c r="E63" s="105">
        <v>50000</v>
      </c>
      <c r="F63" s="43">
        <f t="shared" ref="F63:F69" si="0">IF(OR(D63=0,E63=0),"-",E63/D63*100-100)</f>
        <v>0</v>
      </c>
      <c r="G63" s="35" t="str">
        <f t="shared" ref="G63:G68" si="1">IF(ISBLANK(E63),"",IF(AND(OR(F63&gt;=2,F63&lt;=-2),OR((D63-E63)&gt;=100,(D63-E63)&lt;=-100)),"Bitte Begründung in dieser Zelle angeben",""))</f>
        <v/>
      </c>
    </row>
    <row r="64" spans="1:7" x14ac:dyDescent="0.35">
      <c r="A64" s="135"/>
      <c r="B64" s="44" t="s">
        <v>29</v>
      </c>
      <c r="C64" s="105">
        <v>39000</v>
      </c>
      <c r="D64" s="105">
        <v>40000</v>
      </c>
      <c r="E64" s="105">
        <v>40000</v>
      </c>
      <c r="F64" s="43">
        <f t="shared" si="0"/>
        <v>0</v>
      </c>
      <c r="G64" s="35" t="str">
        <f t="shared" si="1"/>
        <v/>
      </c>
    </row>
    <row r="65" spans="1:7" x14ac:dyDescent="0.35">
      <c r="A65" s="135"/>
      <c r="B65" s="44" t="s">
        <v>30</v>
      </c>
      <c r="C65" s="105">
        <v>18000</v>
      </c>
      <c r="D65" s="105">
        <v>20000</v>
      </c>
      <c r="E65" s="105">
        <v>20000</v>
      </c>
      <c r="F65" s="43">
        <f t="shared" si="0"/>
        <v>0</v>
      </c>
      <c r="G65" s="35" t="str">
        <f t="shared" si="1"/>
        <v/>
      </c>
    </row>
    <row r="66" spans="1:7" x14ac:dyDescent="0.35">
      <c r="A66" s="135"/>
      <c r="B66" s="36"/>
      <c r="C66" s="26"/>
      <c r="D66" s="26"/>
      <c r="E66" s="26"/>
      <c r="F66" s="43" t="str">
        <f t="shared" si="0"/>
        <v>-</v>
      </c>
      <c r="G66" s="35" t="str">
        <f t="shared" si="1"/>
        <v/>
      </c>
    </row>
    <row r="67" spans="1:7" x14ac:dyDescent="0.35">
      <c r="A67" s="135"/>
      <c r="B67" s="36"/>
      <c r="C67" s="26"/>
      <c r="D67" s="26"/>
      <c r="E67" s="26"/>
      <c r="F67" s="43" t="str">
        <f t="shared" si="0"/>
        <v>-</v>
      </c>
      <c r="G67" s="35" t="str">
        <f t="shared" si="1"/>
        <v/>
      </c>
    </row>
    <row r="68" spans="1:7" x14ac:dyDescent="0.35">
      <c r="A68" s="135"/>
      <c r="B68" s="36"/>
      <c r="C68" s="26"/>
      <c r="D68" s="26"/>
      <c r="E68" s="26"/>
      <c r="F68" s="43" t="str">
        <f t="shared" si="0"/>
        <v>-</v>
      </c>
      <c r="G68" s="35" t="str">
        <f t="shared" si="1"/>
        <v/>
      </c>
    </row>
    <row r="69" spans="1:7" x14ac:dyDescent="0.35">
      <c r="A69" s="136"/>
      <c r="B69" s="44" t="s">
        <v>28</v>
      </c>
      <c r="C69" s="45">
        <f>SUM(C63:C68)</f>
        <v>107000</v>
      </c>
      <c r="D69" s="45">
        <f>SUM(D63:D68)</f>
        <v>110000</v>
      </c>
      <c r="E69" s="45">
        <f>SUM(E63:E68)</f>
        <v>110000</v>
      </c>
      <c r="F69" s="43">
        <f t="shared" si="0"/>
        <v>0</v>
      </c>
      <c r="G69" s="37"/>
    </row>
    <row r="70" spans="1:7" x14ac:dyDescent="0.35">
      <c r="C70" s="3"/>
      <c r="D70" s="3"/>
      <c r="E70" s="3"/>
      <c r="F70" s="46"/>
    </row>
    <row r="71" spans="1:7" x14ac:dyDescent="0.35">
      <c r="B71" s="31" t="s">
        <v>33</v>
      </c>
      <c r="C71" s="3"/>
      <c r="D71" s="3"/>
      <c r="E71" s="3"/>
      <c r="F71" s="46"/>
    </row>
    <row r="72" spans="1:7" x14ac:dyDescent="0.35">
      <c r="A72" s="140" t="s">
        <v>40</v>
      </c>
      <c r="B72" s="44" t="s">
        <v>47</v>
      </c>
      <c r="C72" s="105">
        <v>2000</v>
      </c>
      <c r="D72" s="105">
        <v>2000</v>
      </c>
      <c r="E72" s="105">
        <v>2000</v>
      </c>
      <c r="F72" s="47">
        <f t="shared" ref="F72:F80" si="2">IF(OR(D72=0,E72=0),"-",E72/D72*100-100)</f>
        <v>0</v>
      </c>
      <c r="G72" s="35" t="str">
        <f>IF(ISBLANK(E72),"",IF(AND(OR(F72&gt;=2,F72&lt;=-2),OR((D72-E72)&gt;=100,(D72-E72)&lt;=-100)),"Bitte Begründung in dieser Zelle angeben",""))</f>
        <v/>
      </c>
    </row>
    <row r="73" spans="1:7" x14ac:dyDescent="0.35">
      <c r="A73" s="140"/>
      <c r="B73" s="44" t="s">
        <v>48</v>
      </c>
      <c r="C73" s="105"/>
      <c r="D73" s="105">
        <v>5000</v>
      </c>
      <c r="E73" s="105">
        <v>5000</v>
      </c>
      <c r="F73" s="47">
        <f t="shared" si="2"/>
        <v>0</v>
      </c>
      <c r="G73" s="35" t="str">
        <f>IF(ISBLANK(E73),"",IF(AND(OR(F73&gt;=2,F73&lt;=-2),OR((D73-E73)&gt;=100,(D73-E73)&lt;=-100)),"Bitte Begründung in dieser Zelle angeben",""))</f>
        <v/>
      </c>
    </row>
    <row r="74" spans="1:7" x14ac:dyDescent="0.35">
      <c r="A74" s="140"/>
      <c r="B74" s="44" t="s">
        <v>91</v>
      </c>
      <c r="C74" s="105"/>
      <c r="D74" s="105">
        <v>4000</v>
      </c>
      <c r="E74" s="105">
        <v>4000</v>
      </c>
      <c r="F74" s="47">
        <f t="shared" si="2"/>
        <v>0</v>
      </c>
      <c r="G74" s="35" t="str">
        <f>IF(ISBLANK(E74),"",IF(AND(OR(F74&gt;=2,F74&lt;=-2),OR((D74-E74)&gt;=100,(D74-E74)&lt;=-100)),"Bitte Begründung in dieser Zelle angeben",""))</f>
        <v/>
      </c>
    </row>
    <row r="75" spans="1:7" x14ac:dyDescent="0.35">
      <c r="A75" s="140"/>
      <c r="B75" s="44" t="s">
        <v>90</v>
      </c>
      <c r="C75" s="105"/>
      <c r="D75" s="105"/>
      <c r="E75" s="105"/>
      <c r="F75" s="47" t="str">
        <f t="shared" si="2"/>
        <v>-</v>
      </c>
      <c r="G75" s="35" t="str">
        <f>IF(ISBLANK(E75),"",IF(AND(OR(F75&gt;=2,F75&lt;=-2),OR((D75-E75)&gt;=100,(D75-E75)&lt;=-100)),"Bitte Begründung in dieser Zelle angeben",""))</f>
        <v/>
      </c>
    </row>
    <row r="76" spans="1:7" x14ac:dyDescent="0.35">
      <c r="A76" s="140"/>
      <c r="B76" s="36"/>
      <c r="C76" s="105"/>
      <c r="D76" s="105"/>
      <c r="E76" s="105"/>
      <c r="F76" s="47"/>
      <c r="G76" s="35"/>
    </row>
    <row r="77" spans="1:7" x14ac:dyDescent="0.35">
      <c r="A77" s="140"/>
      <c r="C77" s="105"/>
      <c r="D77" s="105"/>
      <c r="E77" s="105"/>
      <c r="F77" s="47" t="str">
        <f t="shared" si="2"/>
        <v>-</v>
      </c>
      <c r="G77" s="35" t="str">
        <f>IF(ISBLANK(E77),"",IF(AND(OR(F77&gt;=2,F77&lt;=-2),OR((D77-E77)&gt;=100,(D77-E77)&lt;=-100)),"Bitte Begründung in dieser Zelle angeben",""))</f>
        <v/>
      </c>
    </row>
    <row r="78" spans="1:7" x14ac:dyDescent="0.35">
      <c r="A78" s="140"/>
      <c r="B78" s="97" t="s">
        <v>89</v>
      </c>
      <c r="C78" s="105">
        <v>77790</v>
      </c>
      <c r="D78" s="105">
        <v>157244</v>
      </c>
      <c r="E78" s="105">
        <v>157244</v>
      </c>
      <c r="F78" s="47">
        <f t="shared" si="2"/>
        <v>0</v>
      </c>
      <c r="G78" s="35"/>
    </row>
    <row r="79" spans="1:7" x14ac:dyDescent="0.35">
      <c r="A79" s="140"/>
      <c r="B79" s="97" t="s">
        <v>88</v>
      </c>
      <c r="C79" s="26"/>
      <c r="D79" s="26"/>
      <c r="E79" s="26"/>
      <c r="F79" s="47" t="str">
        <f t="shared" si="2"/>
        <v>-</v>
      </c>
      <c r="G79" s="35" t="str">
        <f>IF(ISBLANK(E79),"",IF(AND(OR(F79&gt;=2,F79&lt;=-2),OR((D79-E79)&gt;=100,(D79-E79)&lt;=-100)),"Bitte Begründung in dieser Zelle angeben",""))</f>
        <v/>
      </c>
    </row>
    <row r="80" spans="1:7" x14ac:dyDescent="0.35">
      <c r="A80" s="140"/>
      <c r="B80" s="44" t="s">
        <v>28</v>
      </c>
      <c r="C80" s="45">
        <f>SUM(C72:C79)</f>
        <v>79790</v>
      </c>
      <c r="D80" s="45">
        <f>SUM(D72:D79)</f>
        <v>168244</v>
      </c>
      <c r="E80" s="45">
        <f>SUM(E72:E79)</f>
        <v>168244</v>
      </c>
      <c r="F80" s="47">
        <f t="shared" si="2"/>
        <v>0</v>
      </c>
      <c r="G80" s="37"/>
    </row>
    <row r="81" spans="2:7" x14ac:dyDescent="0.35">
      <c r="C81" s="3"/>
      <c r="D81" s="3"/>
      <c r="E81" s="3"/>
      <c r="F81" s="46"/>
      <c r="G81" s="33" t="str">
        <f>IF(ISBLANK(E81),"",IF(AND(OR(F81&gt;=2,F81&lt;=-2),OR((D81-E81)&gt;=1000,(D81-E81)&lt;=-1000)),"Bitte Begründung in dieser Zelle angeben",""))</f>
        <v/>
      </c>
    </row>
    <row r="82" spans="2:7" x14ac:dyDescent="0.35">
      <c r="B82" s="31" t="s">
        <v>41</v>
      </c>
      <c r="C82" s="3"/>
      <c r="D82" s="3"/>
      <c r="E82" s="3"/>
      <c r="F82" s="46"/>
      <c r="G82" s="33" t="str">
        <f>IF(ISBLANK(E82),"",IF(AND(OR(F82&gt;=2,F82&lt;=-2),OR((D82-E82)&gt;=1000,(D82-E82)&lt;=-1000)),"Bitte Begründung in dieser Zelle angeben",""))</f>
        <v/>
      </c>
    </row>
    <row r="83" spans="2:7" x14ac:dyDescent="0.35">
      <c r="B83" s="44" t="s">
        <v>28</v>
      </c>
      <c r="C83" s="45">
        <f>C69+C80</f>
        <v>186790</v>
      </c>
      <c r="D83" s="45">
        <f>D69+D80</f>
        <v>278244</v>
      </c>
      <c r="E83" s="45">
        <f>E69+E80</f>
        <v>278244</v>
      </c>
      <c r="F83" s="47" t="str">
        <f>IF(OR(D85=0,E85=0),"-",E85/D85*100-100)</f>
        <v>-</v>
      </c>
      <c r="G83" s="37"/>
    </row>
    <row r="84" spans="2:7" x14ac:dyDescent="0.35">
      <c r="C84" s="3"/>
      <c r="D84" s="3"/>
      <c r="E84" s="3"/>
      <c r="F84" s="46"/>
    </row>
    <row r="85" spans="2:7" ht="29" x14ac:dyDescent="0.35">
      <c r="B85" s="96" t="s">
        <v>87</v>
      </c>
      <c r="C85" s="49">
        <f>C57-C83</f>
        <v>0</v>
      </c>
      <c r="D85" s="49">
        <f>D57-D83</f>
        <v>0</v>
      </c>
      <c r="E85" s="49">
        <f>E57-E83</f>
        <v>0</v>
      </c>
      <c r="F85" s="50" t="str">
        <f>IF(OR(D85=0,E85=0),"-",E85/D85*100-100)</f>
        <v>-</v>
      </c>
      <c r="G85" s="37"/>
    </row>
  </sheetData>
  <sheetProtection algorithmName="SHA-512" hashValue="b9BjEx9sozge+oIs+b6vXZjiwp+85WKCuixFw7BVLPqi2CmRfDu4CqrR3dVkAeAEWor/zAmNfQYgbFbYnDUJWw==" saltValue="z0dR/cxiwx8SyeqNK7YwDw==" spinCount="100000" sheet="1" objects="1" scenarios="1" selectLockedCells="1" selectUnlockedCells="1"/>
  <mergeCells count="29">
    <mergeCell ref="B6:G6"/>
    <mergeCell ref="C17:G17"/>
    <mergeCell ref="C16:G16"/>
    <mergeCell ref="A17:B17"/>
    <mergeCell ref="A6:A8"/>
    <mergeCell ref="B12:G12"/>
    <mergeCell ref="B13:G13"/>
    <mergeCell ref="B14:G14"/>
    <mergeCell ref="B9:G9"/>
    <mergeCell ref="B10:G10"/>
    <mergeCell ref="B11:G11"/>
    <mergeCell ref="B7:B8"/>
    <mergeCell ref="C7:G7"/>
    <mergeCell ref="C8:G8"/>
    <mergeCell ref="B1:G1"/>
    <mergeCell ref="B3:G3"/>
    <mergeCell ref="B5:G5"/>
    <mergeCell ref="B2:G2"/>
    <mergeCell ref="B4:G4"/>
    <mergeCell ref="C19:G19"/>
    <mergeCell ref="A51:A54"/>
    <mergeCell ref="C15:G15"/>
    <mergeCell ref="A18:B18"/>
    <mergeCell ref="A63:A69"/>
    <mergeCell ref="A72:A80"/>
    <mergeCell ref="A19:B19"/>
    <mergeCell ref="A23:A48"/>
    <mergeCell ref="A15:B15"/>
    <mergeCell ref="A16:B16"/>
  </mergeCells>
  <printOptions horizontalCentered="1" verticalCentered="1"/>
  <pageMargins left="0.19685039370078741" right="0.19685039370078741" top="0.59055118110236227" bottom="0.59055118110236227" header="0.31496062992125984" footer="0.31496062992125984"/>
  <pageSetup paperSize="9" scale="81" fitToHeight="0" orientation="landscape" r:id="rId1"/>
  <headerFooter>
    <oddHeader>&amp;L&amp;A / &amp;D</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8" tint="0.39997558519241921"/>
    <pageSetUpPr fitToPage="1"/>
  </sheetPr>
  <dimension ref="A1:H82"/>
  <sheetViews>
    <sheetView zoomScaleNormal="100" workbookViewId="0">
      <pane ySplit="7" topLeftCell="A8" activePane="bottomLeft" state="frozen"/>
      <selection pane="bottomLeft" activeCell="B73" sqref="B73"/>
    </sheetView>
  </sheetViews>
  <sheetFormatPr baseColWidth="10" defaultRowHeight="14.5" x14ac:dyDescent="0.35"/>
  <cols>
    <col min="1" max="1" width="8.1796875" customWidth="1"/>
    <col min="2" max="2" width="59.54296875" customWidth="1"/>
    <col min="3" max="5" width="12.81640625" customWidth="1"/>
    <col min="6" max="6" width="15.1796875" style="57" customWidth="1"/>
    <col min="7" max="7" width="63.81640625" style="33" customWidth="1"/>
  </cols>
  <sheetData>
    <row r="1" spans="1:8" x14ac:dyDescent="0.35">
      <c r="A1" s="137" t="s">
        <v>94</v>
      </c>
      <c r="B1" s="137"/>
      <c r="C1" s="180" t="str">
        <f>IF(ISBLANK(Finanzplan!C1),"",Finanzplan!C1)</f>
        <v/>
      </c>
      <c r="D1" s="181"/>
      <c r="E1" s="181"/>
      <c r="F1" s="181"/>
      <c r="G1" s="182"/>
    </row>
    <row r="2" spans="1:8" x14ac:dyDescent="0.35">
      <c r="A2" s="186" t="s">
        <v>76</v>
      </c>
      <c r="B2" s="187"/>
      <c r="C2" s="180" t="str">
        <f>IF(ISBLANK(Finanzplan!C3),"",Finanzplan!C3)</f>
        <v/>
      </c>
      <c r="D2" s="181"/>
      <c r="E2" s="181"/>
      <c r="F2" s="181"/>
      <c r="G2" s="182"/>
    </row>
    <row r="3" spans="1:8" x14ac:dyDescent="0.35">
      <c r="A3" s="137" t="s">
        <v>95</v>
      </c>
      <c r="B3" s="137"/>
      <c r="C3" s="180" t="str">
        <f>IF(ISBLANK(Finanzplan!C2),"",Finanzplan!C2)</f>
        <v/>
      </c>
      <c r="D3" s="181"/>
      <c r="E3" s="181"/>
      <c r="F3" s="181"/>
      <c r="G3" s="182"/>
    </row>
    <row r="4" spans="1:8" x14ac:dyDescent="0.35">
      <c r="A4" s="137" t="s">
        <v>119</v>
      </c>
      <c r="B4" s="137"/>
      <c r="C4" s="116" t="str">
        <f>IF(ISBLANK(Finanzplan!C4),"",Finanzplan!C4)</f>
        <v/>
      </c>
      <c r="D4" s="117"/>
      <c r="E4" s="117"/>
      <c r="F4" s="117"/>
      <c r="G4" s="118"/>
    </row>
    <row r="5" spans="1:8" x14ac:dyDescent="0.35">
      <c r="A5" s="137" t="s">
        <v>92</v>
      </c>
      <c r="B5" s="137"/>
      <c r="C5" s="180">
        <f>IF(ISBLANK(Finanzplan!C5),"",Finanzplan!C5)</f>
        <v>2025</v>
      </c>
      <c r="D5" s="181"/>
      <c r="E5" s="181"/>
      <c r="F5" s="181"/>
      <c r="G5" s="182"/>
    </row>
    <row r="7" spans="1:8" ht="29" x14ac:dyDescent="0.35">
      <c r="C7" s="29" t="str">
        <f>"Ist "&amp;C5-1</f>
        <v>Ist 2024</v>
      </c>
      <c r="D7" s="29" t="str">
        <f>"Plan "&amp;C5</f>
        <v>Plan 2025</v>
      </c>
      <c r="E7" s="29" t="str">
        <f>"Ist "&amp;C5</f>
        <v>Ist 2025</v>
      </c>
      <c r="F7" s="29" t="s">
        <v>49</v>
      </c>
      <c r="G7" s="30" t="str">
        <f>"Begründung (wenn Abweichung gegenüber Plan "&amp;C5&amp;" über 10 % und EUR 1.000,-- ist)"</f>
        <v>Begründung (wenn Abweichung gegenüber Plan 2025 über 10 % und EUR 1.000,-- ist)</v>
      </c>
    </row>
    <row r="8" spans="1:8" x14ac:dyDescent="0.35">
      <c r="B8" s="31" t="s">
        <v>98</v>
      </c>
      <c r="F8" s="32"/>
    </row>
    <row r="9" spans="1:8" x14ac:dyDescent="0.35">
      <c r="A9" s="143" t="s">
        <v>39</v>
      </c>
      <c r="B9" s="104" t="str">
        <f>Finanzplan!B9</f>
        <v>Miete und Betriebskosten</v>
      </c>
      <c r="C9" s="105"/>
      <c r="D9" s="105">
        <f>Finanzplan!E9</f>
        <v>0</v>
      </c>
      <c r="E9" s="105"/>
      <c r="F9" s="34" t="str">
        <f t="shared" ref="F9:F40" si="0">IF(OR(D9=0,E9=0),"-",E9/D9*100-100)</f>
        <v>-</v>
      </c>
      <c r="G9" s="102"/>
      <c r="H9" s="100" t="str">
        <f>IF(ISBLANK(E9),"",IF(AND(OR(F9&gt;=10,F9&lt;=-10),OR((D9-E9)&gt;=1000,(D9-E9)&lt;=-1000)),IF(ISBLANK(G9),'|'!B$56,""),""))</f>
        <v/>
      </c>
    </row>
    <row r="10" spans="1:8" x14ac:dyDescent="0.35">
      <c r="A10" s="144"/>
      <c r="B10" s="104" t="str">
        <f>Finanzplan!B10</f>
        <v>Gas/Strom/Heizung</v>
      </c>
      <c r="C10" s="105"/>
      <c r="D10" s="105">
        <f>Finanzplan!E10</f>
        <v>0</v>
      </c>
      <c r="E10" s="105"/>
      <c r="F10" s="34" t="str">
        <f t="shared" si="0"/>
        <v>-</v>
      </c>
      <c r="G10" s="102"/>
      <c r="H10" s="100" t="str">
        <f>IF(ISBLANK(E10),"",IF(AND(OR(F10&gt;=10,F10&lt;=-10),OR((D10-E10)&gt;=1000,(D10-E10)&lt;=-1000)),IF(ISBLANK(G10),'|'!B$56,""),""))</f>
        <v/>
      </c>
    </row>
    <row r="11" spans="1:8" x14ac:dyDescent="0.35">
      <c r="A11" s="144"/>
      <c r="B11" s="104" t="str">
        <f>Finanzplan!B11</f>
        <v>Telefon inkl. Onlinekosten</v>
      </c>
      <c r="C11" s="105"/>
      <c r="D11" s="105">
        <f>Finanzplan!E11</f>
        <v>0</v>
      </c>
      <c r="E11" s="105"/>
      <c r="F11" s="34" t="str">
        <f t="shared" si="0"/>
        <v>-</v>
      </c>
      <c r="G11" s="102"/>
      <c r="H11" s="100" t="str">
        <f>IF(ISBLANK(E11),"",IF(AND(OR(F11&gt;=10,F11&lt;=-10),OR((D11-E11)&gt;=1000,(D11-E11)&lt;=-1000)),IF(ISBLANK(G11),'|'!B$56,""),""))</f>
        <v/>
      </c>
    </row>
    <row r="12" spans="1:8" x14ac:dyDescent="0.35">
      <c r="A12" s="144"/>
      <c r="B12" s="104" t="str">
        <f>Finanzplan!B12</f>
        <v>Büromaterial</v>
      </c>
      <c r="C12" s="105"/>
      <c r="D12" s="105">
        <f>Finanzplan!E12</f>
        <v>0</v>
      </c>
      <c r="E12" s="105"/>
      <c r="F12" s="34" t="str">
        <f t="shared" si="0"/>
        <v>-</v>
      </c>
      <c r="G12" s="102"/>
      <c r="H12" s="100" t="str">
        <f>IF(ISBLANK(E12),"",IF(AND(OR(F12&gt;=10,F12&lt;=-10),OR((D12-E12)&gt;=1000,(D12-E12)&lt;=-1000)),IF(ISBLANK(G12),'|'!B$56,""),""))</f>
        <v/>
      </c>
    </row>
    <row r="13" spans="1:8" x14ac:dyDescent="0.35">
      <c r="A13" s="144"/>
      <c r="B13" s="104" t="str">
        <f>Finanzplan!B13</f>
        <v>Pädagogische Erfordernisse</v>
      </c>
      <c r="C13" s="105"/>
      <c r="D13" s="105">
        <f>Finanzplan!E13</f>
        <v>0</v>
      </c>
      <c r="E13" s="105"/>
      <c r="F13" s="34" t="str">
        <f t="shared" si="0"/>
        <v>-</v>
      </c>
      <c r="G13" s="102"/>
      <c r="H13" s="100" t="str">
        <f>IF(ISBLANK(E13),"",IF(AND(OR(F13&gt;=10,F13&lt;=-10),OR((D13-E13)&gt;=1000,(D13-E13)&lt;=-1000)),IF(ISBLANK(G13),'|'!B$56,""),""))</f>
        <v/>
      </c>
    </row>
    <row r="14" spans="1:8" x14ac:dyDescent="0.35">
      <c r="A14" s="144"/>
      <c r="B14" s="104" t="str">
        <f>Finanzplan!B14</f>
        <v>Kopierkosten</v>
      </c>
      <c r="C14" s="105"/>
      <c r="D14" s="105">
        <f>Finanzplan!E14</f>
        <v>0</v>
      </c>
      <c r="E14" s="105"/>
      <c r="F14" s="34" t="str">
        <f t="shared" si="0"/>
        <v>-</v>
      </c>
      <c r="G14" s="102"/>
      <c r="H14" s="100" t="str">
        <f>IF(ISBLANK(E14),"",IF(AND(OR(F14&gt;=10,F14&lt;=-10),OR((D14-E14)&gt;=1000,(D14-E14)&lt;=-1000)),IF(ISBLANK(G14),'|'!B$56,""),""))</f>
        <v/>
      </c>
    </row>
    <row r="15" spans="1:8" x14ac:dyDescent="0.35">
      <c r="A15" s="144"/>
      <c r="B15" s="104" t="str">
        <f>Finanzplan!B15</f>
        <v>Versicherungen, Leasingverträge</v>
      </c>
      <c r="C15" s="105"/>
      <c r="D15" s="105">
        <f>Finanzplan!E15</f>
        <v>0</v>
      </c>
      <c r="E15" s="105"/>
      <c r="F15" s="34" t="str">
        <f>IF(OR(D15=0,E15=0),"-",E15/D15*100-100)</f>
        <v>-</v>
      </c>
      <c r="G15" s="102"/>
      <c r="H15" s="100" t="str">
        <f>IF(ISBLANK(E15),"",IF(AND(OR(F15&gt;=10,F15&lt;=-10),OR((D15-E15)&gt;=1000,(D15-E15)&lt;=-1000)),IF(ISBLANK(G15),'|'!B$56,""),""))</f>
        <v/>
      </c>
    </row>
    <row r="16" spans="1:8" x14ac:dyDescent="0.35">
      <c r="A16" s="144"/>
      <c r="B16" s="104" t="str">
        <f>Finanzplan!B16</f>
        <v>Reparaturen Instandhaltungen</v>
      </c>
      <c r="C16" s="105"/>
      <c r="D16" s="105">
        <f>Finanzplan!E16</f>
        <v>0</v>
      </c>
      <c r="E16" s="105"/>
      <c r="F16" s="34" t="str">
        <f t="shared" si="0"/>
        <v>-</v>
      </c>
      <c r="G16" s="102"/>
      <c r="H16" s="100" t="str">
        <f>IF(ISBLANK(E16),"",IF(AND(OR(F16&gt;=10,F16&lt;=-10),OR((D16-E16)&gt;=1000,(D16-E16)&lt;=-1000)),IF(ISBLANK(G16),'|'!B$56,""),""))</f>
        <v/>
      </c>
    </row>
    <row r="17" spans="1:8" x14ac:dyDescent="0.35">
      <c r="A17" s="144"/>
      <c r="B17" s="104" t="str">
        <f>Finanzplan!B17</f>
        <v>Sonstiges Verbrauchsmaterial</v>
      </c>
      <c r="C17" s="105"/>
      <c r="D17" s="105">
        <f>Finanzplan!E17</f>
        <v>0</v>
      </c>
      <c r="E17" s="105"/>
      <c r="F17" s="34" t="str">
        <f t="shared" si="0"/>
        <v>-</v>
      </c>
      <c r="G17" s="102"/>
      <c r="H17" s="100" t="str">
        <f>IF(ISBLANK(E17),"",IF(AND(OR(F17&gt;=10,F17&lt;=-10),OR((D17-E17)&gt;=1000,(D17-E17)&lt;=-1000)),IF(ISBLANK(G17),'|'!B$56,""),""))</f>
        <v/>
      </c>
    </row>
    <row r="18" spans="1:8" x14ac:dyDescent="0.35">
      <c r="A18" s="144"/>
      <c r="B18" s="104" t="str">
        <f>Finanzplan!B18</f>
        <v>Informationsmaterial/ Öffentlichkeitsarbeit</v>
      </c>
      <c r="C18" s="105"/>
      <c r="D18" s="105">
        <f>Finanzplan!E18</f>
        <v>0</v>
      </c>
      <c r="E18" s="105"/>
      <c r="F18" s="34" t="str">
        <f t="shared" si="0"/>
        <v>-</v>
      </c>
      <c r="G18" s="102"/>
      <c r="H18" s="100" t="str">
        <f>IF(ISBLANK(E18),"",IF(AND(OR(F18&gt;=10,F18&lt;=-10),OR((D18-E18)&gt;=1000,(D18-E18)&lt;=-1000)),IF(ISBLANK(G18),'|'!B$56,""),""))</f>
        <v/>
      </c>
    </row>
    <row r="19" spans="1:8" x14ac:dyDescent="0.35">
      <c r="A19" s="144"/>
      <c r="B19" s="104" t="str">
        <f>Finanzplan!B19</f>
        <v>Fachliteratur/Abos</v>
      </c>
      <c r="C19" s="105"/>
      <c r="D19" s="105">
        <f>Finanzplan!E19</f>
        <v>0</v>
      </c>
      <c r="E19" s="105"/>
      <c r="F19" s="34" t="str">
        <f t="shared" si="0"/>
        <v>-</v>
      </c>
      <c r="G19" s="102"/>
      <c r="H19" s="100" t="str">
        <f>IF(ISBLANK(E19),"",IF(AND(OR(F19&gt;=10,F19&lt;=-10),OR((D19-E19)&gt;=1000,(D19-E19)&lt;=-1000)),IF(ISBLANK(G19),'|'!B$56,""),""))</f>
        <v/>
      </c>
    </row>
    <row r="20" spans="1:8" x14ac:dyDescent="0.35">
      <c r="A20" s="144"/>
      <c r="B20" s="104" t="str">
        <f>Finanzplan!B20</f>
        <v>Fahrt- und Reisekosten</v>
      </c>
      <c r="C20" s="105"/>
      <c r="D20" s="105">
        <f>Finanzplan!E20</f>
        <v>0</v>
      </c>
      <c r="E20" s="105"/>
      <c r="F20" s="34" t="str">
        <f t="shared" si="0"/>
        <v>-</v>
      </c>
      <c r="G20" s="102"/>
      <c r="H20" s="100" t="str">
        <f>IF(ISBLANK(E20),"",IF(AND(OR(F20&gt;=10,F20&lt;=-10),OR((D20-E20)&gt;=1000,(D20-E20)&lt;=-1000)),IF(ISBLANK(G20),'|'!B$56,""),""))</f>
        <v/>
      </c>
    </row>
    <row r="21" spans="1:8" x14ac:dyDescent="0.35">
      <c r="A21" s="144"/>
      <c r="B21" s="104" t="str">
        <f>Finanzplan!B21</f>
        <v>Weiterbildung</v>
      </c>
      <c r="C21" s="105"/>
      <c r="D21" s="105">
        <f>Finanzplan!E21</f>
        <v>0</v>
      </c>
      <c r="E21" s="105"/>
      <c r="F21" s="34" t="str">
        <f t="shared" si="0"/>
        <v>-</v>
      </c>
      <c r="G21" s="102"/>
      <c r="H21" s="100" t="str">
        <f>IF(ISBLANK(E21),"",IF(AND(OR(F21&gt;=10,F21&lt;=-10),OR((D21-E21)&gt;=1000,(D21-E21)&lt;=-1000)),IF(ISBLANK(G21),'|'!B$56,""),""))</f>
        <v/>
      </c>
    </row>
    <row r="22" spans="1:8" x14ac:dyDescent="0.35">
      <c r="A22" s="144"/>
      <c r="B22" s="104" t="str">
        <f>Finanzplan!B22</f>
        <v xml:space="preserve">Beiträge, Gebühren </v>
      </c>
      <c r="C22" s="105"/>
      <c r="D22" s="105">
        <f>Finanzplan!E22</f>
        <v>0</v>
      </c>
      <c r="E22" s="105"/>
      <c r="F22" s="34" t="str">
        <f t="shared" si="0"/>
        <v>-</v>
      </c>
      <c r="G22" s="102"/>
      <c r="H22" s="100" t="str">
        <f>IF(ISBLANK(E22),"",IF(AND(OR(F22&gt;=10,F22&lt;=-10),OR((D22-E22)&gt;=1000,(D22-E22)&lt;=-1000)),IF(ISBLANK(G22),'|'!B$56,""),""))</f>
        <v/>
      </c>
    </row>
    <row r="23" spans="1:8" x14ac:dyDescent="0.35">
      <c r="A23" s="144"/>
      <c r="B23" s="104" t="str">
        <f>Finanzplan!B23</f>
        <v>Honorare (Rechts- und Beratungskosten, Supervision, etc.)</v>
      </c>
      <c r="C23" s="105"/>
      <c r="D23" s="105">
        <f>Finanzplan!E23</f>
        <v>0</v>
      </c>
      <c r="E23" s="105"/>
      <c r="F23" s="34" t="str">
        <f t="shared" si="0"/>
        <v>-</v>
      </c>
      <c r="G23" s="102"/>
      <c r="H23" s="100" t="str">
        <f>IF(ISBLANK(E23),"",IF(AND(OR(F23&gt;=10,F23&lt;=-10),OR((D23-E23)&gt;=1000,(D23-E23)&lt;=-1000)),IF(ISBLANK(G23),'|'!B$56,""),""))</f>
        <v/>
      </c>
    </row>
    <row r="24" spans="1:8" ht="15" customHeight="1" x14ac:dyDescent="0.35">
      <c r="A24" s="144"/>
      <c r="B24" s="104" t="str">
        <f>Finanzplan!B24</f>
        <v>Geringwertige Wirtschaftsgüter (Investitionen bis zu EUR 1.000,--)</v>
      </c>
      <c r="C24" s="105"/>
      <c r="D24" s="105">
        <f>Finanzplan!E24</f>
        <v>0</v>
      </c>
      <c r="E24" s="105"/>
      <c r="F24" s="34" t="str">
        <f t="shared" si="0"/>
        <v>-</v>
      </c>
      <c r="G24" s="102"/>
      <c r="H24" s="100" t="str">
        <f>IF(ISBLANK(E24),"",IF(AND(OR(F24&gt;=10,F24&lt;=-10),OR((D24-E24)&gt;=1000,(D24-E24)&lt;=-1000)),IF(ISBLANK(G24),'|'!B$56,""),""))</f>
        <v/>
      </c>
    </row>
    <row r="25" spans="1:8" x14ac:dyDescent="0.35">
      <c r="A25" s="144"/>
      <c r="B25" s="104" t="str">
        <f>Finanzplan!B25</f>
        <v>Investitionen über EUR 1.000,--</v>
      </c>
      <c r="C25" s="105"/>
      <c r="D25" s="105">
        <f>Finanzplan!E25</f>
        <v>0</v>
      </c>
      <c r="E25" s="105"/>
      <c r="F25" s="34" t="str">
        <f t="shared" si="0"/>
        <v>-</v>
      </c>
      <c r="G25" s="102"/>
      <c r="H25" s="100" t="str">
        <f>IF(ISBLANK(E25),"",IF(AND(OR(F25&gt;=10,F25&lt;=-10),OR((D25-E25)&gt;=1000,(D25-E25)&lt;=-1000)),IF(ISBLANK(G25),'|'!B$56,""),""))</f>
        <v/>
      </c>
    </row>
    <row r="26" spans="1:8" x14ac:dyDescent="0.35">
      <c r="A26" s="144"/>
      <c r="B26" s="99">
        <f>Finanzplan!B26</f>
        <v>0</v>
      </c>
      <c r="C26" s="105"/>
      <c r="D26" s="105">
        <f>Finanzplan!E26</f>
        <v>0</v>
      </c>
      <c r="E26" s="105"/>
      <c r="F26" s="34" t="str">
        <f t="shared" si="0"/>
        <v>-</v>
      </c>
      <c r="G26" s="102"/>
      <c r="H26" s="100" t="str">
        <f>IF(ISBLANK(E26),"",IF(AND(OR(F26&gt;=10,F26&lt;=-10),OR((D26-E26)&gt;=1000,(D26-E26)&lt;=-1000)),IF(ISBLANK(G26),'|'!B$56,""),""))</f>
        <v/>
      </c>
    </row>
    <row r="27" spans="1:8" x14ac:dyDescent="0.35">
      <c r="A27" s="144"/>
      <c r="B27" s="99">
        <f>Finanzplan!B27</f>
        <v>0</v>
      </c>
      <c r="C27" s="105"/>
      <c r="D27" s="105">
        <f>Finanzplan!E27</f>
        <v>0</v>
      </c>
      <c r="E27" s="105"/>
      <c r="F27" s="34" t="str">
        <f t="shared" si="0"/>
        <v>-</v>
      </c>
      <c r="G27" s="102"/>
      <c r="H27" s="100" t="str">
        <f>IF(ISBLANK(E27),"",IF(AND(OR(F27&gt;=10,F27&lt;=-10),OR((D27-E27)&gt;=1000,(D27-E27)&lt;=-1000)),IF(ISBLANK(G27),'|'!B$56,""),""))</f>
        <v/>
      </c>
    </row>
    <row r="28" spans="1:8" x14ac:dyDescent="0.35">
      <c r="A28" s="144"/>
      <c r="B28" s="99">
        <f>Finanzplan!B28</f>
        <v>0</v>
      </c>
      <c r="C28" s="105"/>
      <c r="D28" s="105">
        <f>Finanzplan!E28</f>
        <v>0</v>
      </c>
      <c r="E28" s="105"/>
      <c r="F28" s="34" t="str">
        <f t="shared" si="0"/>
        <v>-</v>
      </c>
      <c r="G28" s="102"/>
      <c r="H28" s="100" t="str">
        <f>IF(ISBLANK(E28),"",IF(AND(OR(F28&gt;=10,F28&lt;=-10),OR((D28-E28)&gt;=1000,(D28-E28)&lt;=-1000)),IF(ISBLANK(G28),'|'!B$56,""),""))</f>
        <v/>
      </c>
    </row>
    <row r="29" spans="1:8" x14ac:dyDescent="0.35">
      <c r="A29" s="144"/>
      <c r="B29" s="99">
        <f>Finanzplan!B29</f>
        <v>0</v>
      </c>
      <c r="C29" s="105"/>
      <c r="D29" s="105">
        <f>Finanzplan!E29</f>
        <v>0</v>
      </c>
      <c r="E29" s="105"/>
      <c r="F29" s="34" t="str">
        <f t="shared" si="0"/>
        <v>-</v>
      </c>
      <c r="G29" s="102"/>
      <c r="H29" s="100" t="str">
        <f>IF(ISBLANK(E29),"",IF(AND(OR(F29&gt;=10,F29&lt;=-10),OR((D29-E29)&gt;=1000,(D29-E29)&lt;=-1000)),IF(ISBLANK(G29),'|'!B$56,""),""))</f>
        <v/>
      </c>
    </row>
    <row r="30" spans="1:8" x14ac:dyDescent="0.35">
      <c r="A30" s="144"/>
      <c r="B30" s="99">
        <f>Finanzplan!B30</f>
        <v>0</v>
      </c>
      <c r="C30" s="105"/>
      <c r="D30" s="105">
        <f>Finanzplan!E30</f>
        <v>0</v>
      </c>
      <c r="E30" s="105"/>
      <c r="F30" s="34" t="str">
        <f t="shared" si="0"/>
        <v>-</v>
      </c>
      <c r="G30" s="102"/>
      <c r="H30" s="100" t="str">
        <f>IF(ISBLANK(E30),"",IF(AND(OR(F30&gt;=10,F30&lt;=-10),OR((D30-E30)&gt;=1000,(D30-E30)&lt;=-1000)),IF(ISBLANK(G30),'|'!B$56,""),""))</f>
        <v/>
      </c>
    </row>
    <row r="31" spans="1:8" x14ac:dyDescent="0.35">
      <c r="A31" s="144"/>
      <c r="B31" s="99">
        <f>Finanzplan!B31</f>
        <v>0</v>
      </c>
      <c r="C31" s="105"/>
      <c r="D31" s="105">
        <f>Finanzplan!E31</f>
        <v>0</v>
      </c>
      <c r="E31" s="105"/>
      <c r="F31" s="34" t="str">
        <f t="shared" si="0"/>
        <v>-</v>
      </c>
      <c r="G31" s="102"/>
      <c r="H31" s="100" t="str">
        <f>IF(ISBLANK(E31),"",IF(AND(OR(F31&gt;=10,F31&lt;=-10),OR((D31-E31)&gt;=1000,(D31-E31)&lt;=-1000)),IF(ISBLANK(G31),'|'!B$56,""),""))</f>
        <v/>
      </c>
    </row>
    <row r="32" spans="1:8" x14ac:dyDescent="0.35">
      <c r="A32" s="144"/>
      <c r="B32" s="99">
        <f>Finanzplan!B32</f>
        <v>0</v>
      </c>
      <c r="C32" s="105"/>
      <c r="D32" s="105">
        <f>Finanzplan!E32</f>
        <v>0</v>
      </c>
      <c r="E32" s="105"/>
      <c r="F32" s="34" t="str">
        <f t="shared" si="0"/>
        <v>-</v>
      </c>
      <c r="G32" s="102"/>
      <c r="H32" s="100" t="str">
        <f>IF(ISBLANK(E32),"",IF(AND(OR(F32&gt;=10,F32&lt;=-10),OR((D32-E32)&gt;=1000,(D32-E32)&lt;=-1000)),IF(ISBLANK(G32),'|'!B$56,""),""))</f>
        <v/>
      </c>
    </row>
    <row r="33" spans="1:8" x14ac:dyDescent="0.35">
      <c r="A33" s="144"/>
      <c r="B33" s="99">
        <f>Finanzplan!B33</f>
        <v>0</v>
      </c>
      <c r="C33" s="105"/>
      <c r="D33" s="105">
        <f>Finanzplan!E33</f>
        <v>0</v>
      </c>
      <c r="E33" s="105"/>
      <c r="F33" s="34" t="str">
        <f t="shared" si="0"/>
        <v>-</v>
      </c>
      <c r="G33" s="102"/>
      <c r="H33" s="100" t="str">
        <f>IF(ISBLANK(E33),"",IF(AND(OR(F33&gt;=10,F33&lt;=-10),OR((D33-E33)&gt;=1000,(D33-E33)&lt;=-1000)),IF(ISBLANK(G33),'|'!B$56,""),""))</f>
        <v/>
      </c>
    </row>
    <row r="34" spans="1:8" x14ac:dyDescent="0.35">
      <c r="A34" s="144"/>
      <c r="B34" s="99">
        <f>Finanzplan!B34</f>
        <v>0</v>
      </c>
      <c r="C34" s="105"/>
      <c r="D34" s="105">
        <f>Finanzplan!E34</f>
        <v>0</v>
      </c>
      <c r="E34" s="105"/>
      <c r="F34" s="34" t="str">
        <f t="shared" si="0"/>
        <v>-</v>
      </c>
      <c r="G34" s="102"/>
      <c r="H34" s="100" t="str">
        <f>IF(ISBLANK(E34),"",IF(AND(OR(F34&gt;=10,F34&lt;=-10),OR((D34-E34)&gt;=1000,(D34-E34)&lt;=-1000)),IF(ISBLANK(G34),'|'!B$56,""),""))</f>
        <v/>
      </c>
    </row>
    <row r="35" spans="1:8" x14ac:dyDescent="0.35">
      <c r="A35" s="144"/>
      <c r="B35" s="99">
        <f>Finanzplan!B35</f>
        <v>0</v>
      </c>
      <c r="C35" s="105"/>
      <c r="D35" s="105">
        <f>Finanzplan!E35</f>
        <v>0</v>
      </c>
      <c r="E35" s="105"/>
      <c r="F35" s="34" t="str">
        <f t="shared" si="0"/>
        <v>-</v>
      </c>
      <c r="G35" s="102"/>
      <c r="H35" s="100" t="str">
        <f>IF(ISBLANK(E35),"",IF(AND(OR(F35&gt;=10,F35&lt;=-10),OR((D35-E35)&gt;=1000,(D35-E35)&lt;=-1000)),IF(ISBLANK(G35),'|'!B$56,""),""))</f>
        <v/>
      </c>
    </row>
    <row r="36" spans="1:8" x14ac:dyDescent="0.35">
      <c r="A36" s="144"/>
      <c r="B36" s="99">
        <f>Finanzplan!B36</f>
        <v>0</v>
      </c>
      <c r="C36" s="105"/>
      <c r="D36" s="105">
        <f>Finanzplan!E36</f>
        <v>0</v>
      </c>
      <c r="E36" s="105"/>
      <c r="F36" s="34" t="str">
        <f t="shared" si="0"/>
        <v>-</v>
      </c>
      <c r="G36" s="102"/>
      <c r="H36" s="100" t="str">
        <f>IF(ISBLANK(E36),"",IF(AND(OR(F36&gt;=10,F36&lt;=-10),OR((D36-E36)&gt;=1000,(D36-E36)&lt;=-1000)),IF(ISBLANK(G36),'|'!B$56,""),""))</f>
        <v/>
      </c>
    </row>
    <row r="37" spans="1:8" x14ac:dyDescent="0.35">
      <c r="A37" s="144"/>
      <c r="B37" s="99">
        <f>Finanzplan!B37</f>
        <v>0</v>
      </c>
      <c r="C37" s="105"/>
      <c r="D37" s="105">
        <f>Finanzplan!E37</f>
        <v>0</v>
      </c>
      <c r="E37" s="105"/>
      <c r="F37" s="34" t="str">
        <f t="shared" si="0"/>
        <v>-</v>
      </c>
      <c r="G37" s="102"/>
      <c r="H37" s="100" t="str">
        <f>IF(ISBLANK(E37),"",IF(AND(OR(F37&gt;=10,F37&lt;=-10),OR((D37-E37)&gt;=1000,(D37-E37)&lt;=-1000)),IF(ISBLANK(G37),'|'!B$56,""),""))</f>
        <v/>
      </c>
    </row>
    <row r="38" spans="1:8" x14ac:dyDescent="0.35">
      <c r="A38" s="144"/>
      <c r="B38" s="99">
        <f>Finanzplan!B38</f>
        <v>0</v>
      </c>
      <c r="C38" s="105"/>
      <c r="D38" s="105">
        <f>Finanzplan!E38</f>
        <v>0</v>
      </c>
      <c r="E38" s="105"/>
      <c r="F38" s="34" t="str">
        <f t="shared" si="0"/>
        <v>-</v>
      </c>
      <c r="G38" s="102"/>
      <c r="H38" s="100" t="str">
        <f>IF(ISBLANK(E38),"",IF(AND(OR(F38&gt;=10,F38&lt;=-10),OR((D38-E38)&gt;=1000,(D38-E38)&lt;=-1000)),IF(ISBLANK(G38),'|'!B$56,""),""))</f>
        <v/>
      </c>
    </row>
    <row r="39" spans="1:8" x14ac:dyDescent="0.35">
      <c r="A39" s="144"/>
      <c r="B39" s="1" t="s">
        <v>13</v>
      </c>
      <c r="C39" s="2">
        <f ca="1">SUM(C9:OFFSET(C39,-1,0))</f>
        <v>0</v>
      </c>
      <c r="D39" s="2">
        <f ca="1">SUM(D9:OFFSET(D39,-1,0))</f>
        <v>0</v>
      </c>
      <c r="E39" s="2">
        <f ca="1">SUM(E9:OFFSET(E39,-1,0))</f>
        <v>0</v>
      </c>
      <c r="F39" s="34" t="str">
        <f ca="1">IF(OR(D39=0,E39=0),"-",E39/D39*100-100)</f>
        <v>-</v>
      </c>
      <c r="G39" s="37"/>
      <c r="H39" s="100"/>
    </row>
    <row r="40" spans="1:8" x14ac:dyDescent="0.35">
      <c r="A40" s="144"/>
      <c r="B40" s="1" t="s">
        <v>12</v>
      </c>
      <c r="C40" s="105"/>
      <c r="D40" s="105">
        <f>financialPlanOverheadCost</f>
        <v>0</v>
      </c>
      <c r="E40" s="105"/>
      <c r="F40" s="34" t="str">
        <f t="shared" si="0"/>
        <v>-</v>
      </c>
      <c r="G40" s="102"/>
      <c r="H40" s="100" t="str">
        <f>IF(ISBLANK(E40),"",IF(AND(OR(F40&gt;=10,F40&lt;=-10),OR((D40-E40)&gt;=1000,(D40-E40)&lt;=-1000)),IF(ISBLANK(G40),'|'!B$56,""),""))</f>
        <v/>
      </c>
    </row>
    <row r="41" spans="1:8" x14ac:dyDescent="0.35">
      <c r="A41" s="144"/>
      <c r="B41" s="1" t="s">
        <v>15</v>
      </c>
      <c r="C41" s="2" t="str">
        <f ca="1">IF(C39,C40*100/C39,"")</f>
        <v/>
      </c>
      <c r="D41" s="2" t="str">
        <f ca="1">IF(D39,D40*100/D39,"")</f>
        <v/>
      </c>
      <c r="E41" s="2" t="str">
        <f ca="1">IF(E39,E40*100/E39,"")</f>
        <v/>
      </c>
      <c r="F41" s="38"/>
      <c r="G41" s="37"/>
      <c r="H41" s="100"/>
    </row>
    <row r="42" spans="1:8" x14ac:dyDescent="0.35">
      <c r="C42" s="3"/>
      <c r="D42" s="3"/>
      <c r="E42" s="3"/>
      <c r="F42" s="6"/>
      <c r="H42" s="100"/>
    </row>
    <row r="43" spans="1:8" x14ac:dyDescent="0.35">
      <c r="A43" s="40"/>
      <c r="B43" s="31" t="s">
        <v>24</v>
      </c>
      <c r="C43" s="3"/>
      <c r="D43" s="3"/>
      <c r="E43" s="3"/>
      <c r="F43" s="6"/>
      <c r="H43" s="100"/>
    </row>
    <row r="44" spans="1:8" x14ac:dyDescent="0.35">
      <c r="A44" s="143" t="s">
        <v>39</v>
      </c>
      <c r="B44" s="1" t="s">
        <v>16</v>
      </c>
      <c r="C44" s="105"/>
      <c r="D44" s="2">
        <f>'Personalübersicht (Fb)'!O20</f>
        <v>0</v>
      </c>
      <c r="E44" s="2">
        <f>'Personalübersicht (Fb)'!I21</f>
        <v>0</v>
      </c>
      <c r="F44" s="7" t="str">
        <f>IF(OR(D44=0,E44=0),"-",E44/D44*100-100)</f>
        <v>-</v>
      </c>
      <c r="G44" s="102"/>
      <c r="H44" s="100" t="str">
        <f>IF(ISBLANK(E44),"",IF(AND(OR(F44&gt;=10,F44&lt;=-10),OR((D44-E44)&gt;=1000,(D44-E44)&lt;=-1000)),IF(ISBLANK(G44),'|'!B$56,""),""))</f>
        <v/>
      </c>
    </row>
    <row r="45" spans="1:8" x14ac:dyDescent="0.35">
      <c r="A45" s="144"/>
      <c r="B45" s="1" t="s">
        <v>17</v>
      </c>
      <c r="C45" s="105"/>
      <c r="D45" s="2">
        <f>'Personalübersicht (Fb)'!O40</f>
        <v>0</v>
      </c>
      <c r="E45" s="2">
        <f>'Personalübersicht (Fb)'!I41</f>
        <v>0</v>
      </c>
      <c r="F45" s="7" t="str">
        <f>IF(OR(D45=0,E45=0),"-",E45/D45*100-100)</f>
        <v>-</v>
      </c>
      <c r="G45" s="102"/>
      <c r="H45" s="100" t="str">
        <f>IF(ISBLANK(E45),"",IF(AND(OR(F45&gt;=10,F45&lt;=-10),OR((D45-E45)&gt;=1000,(D45-E45)&lt;=-1000)),IF(ISBLANK(G45),'|'!B$56,""),""))</f>
        <v/>
      </c>
    </row>
    <row r="46" spans="1:8" x14ac:dyDescent="0.35">
      <c r="A46" s="144"/>
      <c r="B46" s="1" t="s">
        <v>13</v>
      </c>
      <c r="C46" s="2">
        <f>SUM(C44:C45)</f>
        <v>0</v>
      </c>
      <c r="D46" s="2">
        <f>SUM(D44:D45)</f>
        <v>0</v>
      </c>
      <c r="E46" s="2">
        <f>SUM(E44:E45)</f>
        <v>0</v>
      </c>
      <c r="F46" s="7" t="str">
        <f>IF(OR(D46=0,E46=0),"-",E46/D46*100-100)</f>
        <v>-</v>
      </c>
      <c r="G46" s="37"/>
      <c r="H46" s="100"/>
    </row>
    <row r="47" spans="1:8" x14ac:dyDescent="0.35">
      <c r="A47" s="145"/>
      <c r="B47" s="1" t="s">
        <v>15</v>
      </c>
      <c r="C47" s="2" t="str">
        <f>IF(C46,C44*100/C46,"")</f>
        <v/>
      </c>
      <c r="D47" s="2" t="str">
        <f>IF(D46,D44*100/D46,"")</f>
        <v/>
      </c>
      <c r="E47" s="2" t="str">
        <f>IF(E46,E44*100/E46,"")</f>
        <v/>
      </c>
      <c r="F47" s="7"/>
      <c r="G47" s="37"/>
      <c r="H47" s="100"/>
    </row>
    <row r="48" spans="1:8" x14ac:dyDescent="0.35">
      <c r="C48" s="3"/>
      <c r="D48" s="3"/>
      <c r="E48" s="3"/>
      <c r="F48"/>
      <c r="H48" s="100"/>
    </row>
    <row r="49" spans="1:8" x14ac:dyDescent="0.35">
      <c r="B49" s="31" t="s">
        <v>25</v>
      </c>
      <c r="C49" s="3"/>
      <c r="D49" s="3"/>
      <c r="E49" s="3"/>
      <c r="F49"/>
      <c r="H49" s="100"/>
    </row>
    <row r="50" spans="1:8" x14ac:dyDescent="0.35">
      <c r="B50" s="1" t="s">
        <v>28</v>
      </c>
      <c r="C50" s="2">
        <f ca="1">C39+C46</f>
        <v>0</v>
      </c>
      <c r="D50" s="2">
        <f ca="1">D39+D46</f>
        <v>0</v>
      </c>
      <c r="E50" s="2">
        <f ca="1">E39+E46</f>
        <v>0</v>
      </c>
      <c r="F50" s="7" t="str">
        <f ca="1">IF(OR(D50=0,E50=0),"-",E50/D50*100-100)</f>
        <v>-</v>
      </c>
      <c r="G50" s="37"/>
      <c r="H50" s="100"/>
    </row>
    <row r="51" spans="1:8" x14ac:dyDescent="0.35">
      <c r="B51" s="1" t="s">
        <v>26</v>
      </c>
      <c r="C51" s="2">
        <f>C40+C44</f>
        <v>0</v>
      </c>
      <c r="D51" s="2">
        <f>D40+D44</f>
        <v>0</v>
      </c>
      <c r="E51" s="2">
        <f>E40+E44</f>
        <v>0</v>
      </c>
      <c r="F51" s="7" t="str">
        <f>IF(OR(D51=0,E51=0),"-",E51/D51*100-100)</f>
        <v>-</v>
      </c>
      <c r="G51" s="37"/>
      <c r="H51" s="100"/>
    </row>
    <row r="52" spans="1:8" x14ac:dyDescent="0.35">
      <c r="B52" s="1" t="s">
        <v>27</v>
      </c>
      <c r="C52" s="2" t="str">
        <f ca="1">IF(C50,C51*100/C50,"")</f>
        <v/>
      </c>
      <c r="D52" s="2" t="str">
        <f ca="1">IF(D50,D51*100/D50,"")</f>
        <v/>
      </c>
      <c r="E52" s="2" t="str">
        <f ca="1">IF(E50,E51*100/E50,"")</f>
        <v/>
      </c>
      <c r="F52" s="7"/>
      <c r="G52" s="37"/>
      <c r="H52" s="100"/>
    </row>
    <row r="53" spans="1:8" x14ac:dyDescent="0.35">
      <c r="C53" s="3"/>
      <c r="D53" s="3"/>
      <c r="E53" s="3"/>
      <c r="F53" s="6"/>
      <c r="H53" s="100"/>
    </row>
    <row r="54" spans="1:8" x14ac:dyDescent="0.35">
      <c r="C54" s="3"/>
      <c r="D54" s="3"/>
      <c r="E54" s="3"/>
      <c r="F54" s="6"/>
      <c r="H54" s="100"/>
    </row>
    <row r="55" spans="1:8" x14ac:dyDescent="0.35">
      <c r="B55" s="31" t="s">
        <v>99</v>
      </c>
      <c r="C55" s="3"/>
      <c r="D55" s="3"/>
      <c r="E55" s="3"/>
      <c r="F55" s="6"/>
      <c r="H55" s="100"/>
    </row>
    <row r="56" spans="1:8" x14ac:dyDescent="0.35">
      <c r="A56" s="134" t="s">
        <v>40</v>
      </c>
      <c r="B56" s="15" t="str">
        <f>Finanzplan!B56</f>
        <v>Eigene Einnahmen (Mitgliedsbeiträge, Unkostenbeiträge,…)</v>
      </c>
      <c r="C56" s="105"/>
      <c r="D56" s="105">
        <f>Finanzplan!E56</f>
        <v>0</v>
      </c>
      <c r="E56" s="105"/>
      <c r="F56" s="43" t="str">
        <f t="shared" ref="F56:F64" si="1">IF(OR(D56=0,E56=0),"-",E56/D56*100-100)</f>
        <v>-</v>
      </c>
      <c r="G56" s="102"/>
      <c r="H56" s="100" t="str">
        <f>IF(ISBLANK(E56),"",IF(AND(OR(F56&gt;=10,F56&lt;=-10),OR((D56-E56)&gt;=1000,(D56-E56)&lt;=-1000)),IF(ISBLANK(G56),'|'!B$56,""),""))</f>
        <v/>
      </c>
    </row>
    <row r="57" spans="1:8" x14ac:dyDescent="0.35">
      <c r="A57" s="135"/>
      <c r="B57" s="15" t="str">
        <f>Finanzplan!B57</f>
        <v>Spenden</v>
      </c>
      <c r="C57" s="105"/>
      <c r="D57" s="105">
        <f>Finanzplan!E57</f>
        <v>0</v>
      </c>
      <c r="E57" s="105"/>
      <c r="F57" s="43" t="str">
        <f t="shared" si="1"/>
        <v>-</v>
      </c>
      <c r="G57" s="102"/>
      <c r="H57" s="100" t="str">
        <f>IF(ISBLANK(E57),"",IF(AND(OR(F57&gt;=10,F57&lt;=-10),OR((D57-E57)&gt;=1000,(D57-E57)&lt;=-1000)),IF(ISBLANK(G57),'|'!B$56,""),""))</f>
        <v/>
      </c>
    </row>
    <row r="58" spans="1:8" x14ac:dyDescent="0.35">
      <c r="A58" s="135"/>
      <c r="B58" s="15" t="str">
        <f>Finanzplan!B58</f>
        <v>Sponsoring</v>
      </c>
      <c r="C58" s="105"/>
      <c r="D58" s="105">
        <f>Finanzplan!E58</f>
        <v>0</v>
      </c>
      <c r="E58" s="105"/>
      <c r="F58" s="43" t="str">
        <f t="shared" si="1"/>
        <v>-</v>
      </c>
      <c r="G58" s="102"/>
      <c r="H58" s="100" t="str">
        <f>IF(ISBLANK(E58),"",IF(AND(OR(F58&gt;=10,F58&lt;=-10),OR((D58-E58)&gt;=1000,(D58-E58)&lt;=-1000)),IF(ISBLANK(G58),'|'!B$56,""),""))</f>
        <v/>
      </c>
    </row>
    <row r="59" spans="1:8" x14ac:dyDescent="0.35">
      <c r="A59" s="135"/>
      <c r="B59" s="15" t="str">
        <f>Finanzplan!B59</f>
        <v>Auflösung Rücklagen</v>
      </c>
      <c r="C59" s="105"/>
      <c r="D59" s="105">
        <f>Finanzplan!E59</f>
        <v>0</v>
      </c>
      <c r="E59" s="105"/>
      <c r="F59" s="43" t="str">
        <f t="shared" si="1"/>
        <v>-</v>
      </c>
      <c r="G59" s="102"/>
      <c r="H59" s="100" t="str">
        <f>IF(ISBLANK(E59),"",IF(AND(OR(F59&gt;=10,F59&lt;=-10),OR((D59-E59)&gt;=1000,(D59-E59)&lt;=-1000)),IF(ISBLANK(G59),'|'!B$56,""),""))</f>
        <v/>
      </c>
    </row>
    <row r="60" spans="1:8" x14ac:dyDescent="0.35">
      <c r="A60" s="135"/>
      <c r="B60" s="99">
        <f>Finanzplan!B60</f>
        <v>0</v>
      </c>
      <c r="C60" s="105"/>
      <c r="D60" s="105">
        <f>Finanzplan!E60</f>
        <v>0</v>
      </c>
      <c r="E60" s="105"/>
      <c r="F60" s="43" t="str">
        <f t="shared" si="1"/>
        <v>-</v>
      </c>
      <c r="G60" s="102"/>
      <c r="H60" s="100" t="str">
        <f>IF(ISBLANK(E60),"",IF(AND(OR(F60&gt;=10,F60&lt;=-10),OR((D60-E60)&gt;=1000,(D60-E60)&lt;=-1000)),IF(ISBLANK(G60),'|'!B$56,""),""))</f>
        <v/>
      </c>
    </row>
    <row r="61" spans="1:8" x14ac:dyDescent="0.35">
      <c r="A61" s="135"/>
      <c r="B61" s="99">
        <f>Finanzplan!B61</f>
        <v>0</v>
      </c>
      <c r="C61" s="105"/>
      <c r="D61" s="105">
        <f>Finanzplan!E61</f>
        <v>0</v>
      </c>
      <c r="E61" s="105"/>
      <c r="F61" s="43" t="str">
        <f t="shared" si="1"/>
        <v>-</v>
      </c>
      <c r="G61" s="102"/>
      <c r="H61" s="100" t="str">
        <f>IF(ISBLANK(E61),"",IF(AND(OR(F61&gt;=10,F61&lt;=-10),OR((D61-E61)&gt;=1000,(D61-E61)&lt;=-1000)),IF(ISBLANK(G61),'|'!B$56,""),""))</f>
        <v/>
      </c>
    </row>
    <row r="62" spans="1:8" x14ac:dyDescent="0.35">
      <c r="A62" s="135"/>
      <c r="B62" s="99">
        <f>Finanzplan!B62</f>
        <v>0</v>
      </c>
      <c r="C62" s="105"/>
      <c r="D62" s="105">
        <f>Finanzplan!E62</f>
        <v>0</v>
      </c>
      <c r="E62" s="105"/>
      <c r="F62" s="43" t="str">
        <f t="shared" si="1"/>
        <v>-</v>
      </c>
      <c r="G62" s="102"/>
      <c r="H62" s="100" t="str">
        <f>IF(ISBLANK(E62),"",IF(AND(OR(F62&gt;=10,F62&lt;=-10),OR((D62-E62)&gt;=1000,(D62-E62)&lt;=-1000)),IF(ISBLANK(G62),'|'!B$56,""),""))</f>
        <v/>
      </c>
    </row>
    <row r="63" spans="1:8" x14ac:dyDescent="0.35">
      <c r="A63" s="135"/>
      <c r="B63" s="99">
        <f>Finanzplan!B63</f>
        <v>0</v>
      </c>
      <c r="C63" s="105"/>
      <c r="D63" s="105">
        <f>Finanzplan!E63</f>
        <v>0</v>
      </c>
      <c r="E63" s="105"/>
      <c r="F63" s="43" t="str">
        <f t="shared" si="1"/>
        <v>-</v>
      </c>
      <c r="G63" s="102"/>
      <c r="H63" s="100" t="str">
        <f>IF(ISBLANK(E63),"",IF(AND(OR(F63&gt;=10,F63&lt;=-10),OR((D63-E63)&gt;=1000,(D63-E63)&lt;=-1000)),IF(ISBLANK(G63),'|'!B$56,""),""))</f>
        <v/>
      </c>
    </row>
    <row r="64" spans="1:8" x14ac:dyDescent="0.35">
      <c r="A64" s="136"/>
      <c r="B64" s="44" t="s">
        <v>28</v>
      </c>
      <c r="C64" s="45">
        <f ca="1">SUM(C56:OFFSET(C64,-1,0))</f>
        <v>0</v>
      </c>
      <c r="D64" s="45">
        <f ca="1">SUM(D56:OFFSET(D64,-1,0))</f>
        <v>0</v>
      </c>
      <c r="E64" s="45">
        <f ca="1">SUM(E56:OFFSET(E64,-1,0))</f>
        <v>0</v>
      </c>
      <c r="F64" s="43" t="str">
        <f t="shared" ca="1" si="1"/>
        <v>-</v>
      </c>
      <c r="G64" s="37"/>
      <c r="H64" s="100"/>
    </row>
    <row r="65" spans="1:8" x14ac:dyDescent="0.35">
      <c r="C65" s="3"/>
      <c r="D65" s="3"/>
      <c r="E65" s="3"/>
      <c r="F65" s="46"/>
      <c r="H65" s="100"/>
    </row>
    <row r="66" spans="1:8" x14ac:dyDescent="0.35">
      <c r="B66" s="31" t="s">
        <v>101</v>
      </c>
      <c r="C66" s="3"/>
      <c r="D66" s="3"/>
      <c r="E66" s="3"/>
      <c r="F66" s="46"/>
      <c r="H66" s="100"/>
    </row>
    <row r="67" spans="1:8" x14ac:dyDescent="0.35">
      <c r="A67" s="140" t="s">
        <v>40</v>
      </c>
      <c r="B67" s="101" t="str">
        <f>Finanzplan!B67</f>
        <v>EU</v>
      </c>
      <c r="C67" s="105"/>
      <c r="D67" s="105">
        <f>Finanzplan!E67</f>
        <v>0</v>
      </c>
      <c r="E67" s="105"/>
      <c r="F67" s="47" t="str">
        <f>IF(OR(D67=0,E67=0),"-",E67/D67*100-100)</f>
        <v>-</v>
      </c>
      <c r="G67" s="102"/>
      <c r="H67" s="100" t="str">
        <f>IF(ISBLANK(E67),"",IF(AND(OR(F67&gt;=10,F67&lt;=-10),OR((D67-E67)&gt;=1000,(D67-E67)&lt;=-1000)),IF(ISBLANK(G67),'|'!B$56,""),""))</f>
        <v/>
      </c>
    </row>
    <row r="68" spans="1:8" x14ac:dyDescent="0.35">
      <c r="A68" s="140"/>
      <c r="B68" s="101" t="str">
        <f>Finanzplan!B68</f>
        <v>Bundesministerium, bitte jedes Ministerium einzeln anführen</v>
      </c>
      <c r="C68" s="105"/>
      <c r="D68" s="105">
        <f>Finanzplan!E68</f>
        <v>0</v>
      </c>
      <c r="E68" s="105"/>
      <c r="F68" s="47" t="str">
        <f t="shared" ref="F68:F76" si="2">IF(OR(D68=0,E68=0),"-",E68/D68*100-100)</f>
        <v>-</v>
      </c>
      <c r="G68" s="102"/>
      <c r="H68" s="100" t="str">
        <f>IF(ISBLANK(E68),"",IF(AND(OR(F68&gt;=10,F68&lt;=-10),OR((D68-E68)&gt;=1000,(D68-E68)&lt;=-1000)),IF(ISBLANK(G68),'|'!B$56,""),""))</f>
        <v/>
      </c>
    </row>
    <row r="69" spans="1:8" ht="29" x14ac:dyDescent="0.35">
      <c r="A69" s="140"/>
      <c r="B69" s="15" t="str">
        <f>Finanzplan!B69</f>
        <v>Stadt Wien (OHNE MA 13); bitte jede Magistratsabteilung einzeln anführen</v>
      </c>
      <c r="C69" s="105"/>
      <c r="D69" s="105">
        <f>Finanzplan!E69</f>
        <v>0</v>
      </c>
      <c r="E69" s="105"/>
      <c r="F69" s="47" t="str">
        <f t="shared" si="2"/>
        <v>-</v>
      </c>
      <c r="G69" s="102"/>
      <c r="H69" s="100" t="str">
        <f>IF(ISBLANK(E69),"",IF(AND(OR(F69&gt;=10,F69&lt;=-10),OR((D69-E69)&gt;=1000,(D69-E69)&lt;=-1000)),IF(ISBLANK(G69),'|'!B$56,""),""))</f>
        <v/>
      </c>
    </row>
    <row r="70" spans="1:8" x14ac:dyDescent="0.35">
      <c r="A70" s="140"/>
      <c r="B70" s="101" t="str">
        <f>Finanzplan!B70</f>
        <v>Bezirk (OHNE MA 13), bitte den jeweiligen Bezirk anführen</v>
      </c>
      <c r="C70" s="105"/>
      <c r="D70" s="105">
        <f>Finanzplan!E70</f>
        <v>0</v>
      </c>
      <c r="E70" s="105"/>
      <c r="F70" s="47" t="str">
        <f t="shared" si="2"/>
        <v>-</v>
      </c>
      <c r="G70" s="102"/>
      <c r="H70" s="100" t="str">
        <f>IF(ISBLANK(E70),"",IF(AND(OR(F70&gt;=10,F70&lt;=-10),OR((D70-E70)&gt;=1000,(D70-E70)&lt;=-1000)),IF(ISBLANK(G70),'|'!B$56,""),""))</f>
        <v/>
      </c>
    </row>
    <row r="71" spans="1:8" x14ac:dyDescent="0.35">
      <c r="A71" s="140"/>
      <c r="B71" s="99">
        <f>Finanzplan!B71</f>
        <v>0</v>
      </c>
      <c r="C71" s="105"/>
      <c r="D71" s="105">
        <f>Finanzplan!E71</f>
        <v>0</v>
      </c>
      <c r="E71" s="105"/>
      <c r="F71" s="47" t="str">
        <f t="shared" si="2"/>
        <v>-</v>
      </c>
      <c r="G71" s="102"/>
      <c r="H71" s="100" t="str">
        <f>IF(ISBLANK(E71),"",IF(AND(OR(F71&gt;=10,F71&lt;=-10),OR((D71-E71)&gt;=1000,(D71-E71)&lt;=-1000)),IF(ISBLANK(G71),'|'!B$56,""),""))</f>
        <v/>
      </c>
    </row>
    <row r="72" spans="1:8" x14ac:dyDescent="0.35">
      <c r="A72" s="140"/>
      <c r="B72" s="99">
        <f>Finanzplan!B72</f>
        <v>0</v>
      </c>
      <c r="C72" s="105"/>
      <c r="D72" s="105">
        <f>Finanzplan!E72</f>
        <v>0</v>
      </c>
      <c r="E72" s="105"/>
      <c r="F72" s="47" t="str">
        <f t="shared" si="2"/>
        <v>-</v>
      </c>
      <c r="G72" s="102"/>
      <c r="H72" s="100" t="str">
        <f>IF(ISBLANK(E72),"",IF(AND(OR(F72&gt;=10,F72&lt;=-10),OR((D72-E72)&gt;=1000,(D72-E72)&lt;=-1000)),IF(ISBLANK(G72),'|'!B$56,""),""))</f>
        <v/>
      </c>
    </row>
    <row r="73" spans="1:8" x14ac:dyDescent="0.35">
      <c r="A73" s="140"/>
      <c r="B73" s="99">
        <f>Finanzplan!B73</f>
        <v>0</v>
      </c>
      <c r="C73" s="105"/>
      <c r="D73" s="105">
        <f>Finanzplan!E73</f>
        <v>0</v>
      </c>
      <c r="E73" s="105"/>
      <c r="F73" s="47" t="str">
        <f t="shared" si="2"/>
        <v>-</v>
      </c>
      <c r="G73" s="102"/>
      <c r="H73" s="100" t="str">
        <f>IF(ISBLANK(E73),"",IF(AND(OR(F73&gt;=10,F73&lt;=-10),OR((D73-E73)&gt;=1000,(D73-E73)&lt;=-1000)),IF(ISBLANK(G73),'|'!B$56,""),""))</f>
        <v/>
      </c>
    </row>
    <row r="74" spans="1:8" x14ac:dyDescent="0.35">
      <c r="A74" s="140"/>
      <c r="B74" s="99">
        <f>Finanzplan!B74</f>
        <v>0</v>
      </c>
      <c r="C74" s="105"/>
      <c r="D74" s="105">
        <f>Finanzplan!E74</f>
        <v>0</v>
      </c>
      <c r="E74" s="105"/>
      <c r="F74" s="47" t="str">
        <f t="shared" si="2"/>
        <v>-</v>
      </c>
      <c r="G74" s="102"/>
      <c r="H74" s="100" t="str">
        <f>IF(ISBLANK(E74),"",IF(AND(OR(F74&gt;=10,F74&lt;=-10),OR((D74-E74)&gt;=1000,(D74-E74)&lt;=-1000)),IF(ISBLANK(G74),'|'!B$56,""),""))</f>
        <v/>
      </c>
    </row>
    <row r="75" spans="1:8" x14ac:dyDescent="0.35">
      <c r="A75" s="140"/>
      <c r="B75" s="44" t="s">
        <v>89</v>
      </c>
      <c r="C75" s="105"/>
      <c r="D75" s="105">
        <f>Finanzplan!E83</f>
        <v>0</v>
      </c>
      <c r="E75" s="105"/>
      <c r="F75" s="47" t="str">
        <f t="shared" si="2"/>
        <v>-</v>
      </c>
      <c r="G75" s="102"/>
      <c r="H75" s="100" t="str">
        <f>IF(ISBLANK(E75),"",IF(AND(OR(F75&gt;=10,F75&lt;=-10),OR((D75-E75)&gt;=1000,(D75-E75)&lt;=-1000)),IF(ISBLANK(G75),'|'!B$56,""),""))</f>
        <v/>
      </c>
    </row>
    <row r="76" spans="1:8" x14ac:dyDescent="0.35">
      <c r="A76" s="140"/>
      <c r="B76" s="44" t="s">
        <v>88</v>
      </c>
      <c r="C76" s="105"/>
      <c r="D76" s="105">
        <f>Finanzplan!E84</f>
        <v>0</v>
      </c>
      <c r="E76" s="105"/>
      <c r="F76" s="47" t="str">
        <f t="shared" si="2"/>
        <v>-</v>
      </c>
      <c r="G76" s="102"/>
      <c r="H76" s="100" t="str">
        <f>IF(ISBLANK(E76),"",IF(AND(OR(F76&gt;=10,F76&lt;=-10),OR((D76-E76)&gt;=1000,(D76-E76)&lt;=-1000)),IF(ISBLANK(G76),'|'!B$56,""),""))</f>
        <v/>
      </c>
    </row>
    <row r="77" spans="1:8" x14ac:dyDescent="0.35">
      <c r="A77" s="140"/>
      <c r="B77" s="44" t="s">
        <v>28</v>
      </c>
      <c r="C77" s="45">
        <f ca="1">SUM(C67:OFFSET(C77,-1,0))</f>
        <v>0</v>
      </c>
      <c r="D77" s="45">
        <f ca="1">SUM(D67:OFFSET(D77,-1,0))</f>
        <v>0</v>
      </c>
      <c r="E77" s="45">
        <f ca="1">SUM(E67:OFFSET(E77,-1,0))</f>
        <v>0</v>
      </c>
      <c r="F77" s="47" t="str">
        <f ca="1">IF(OR(D77=0,E77=0),"-",E77/D77*100-100)</f>
        <v>-</v>
      </c>
      <c r="G77" s="37"/>
      <c r="H77" s="100"/>
    </row>
    <row r="78" spans="1:8" x14ac:dyDescent="0.35">
      <c r="C78" s="3"/>
      <c r="D78" s="3"/>
      <c r="E78" s="3"/>
      <c r="F78" s="46"/>
      <c r="H78" s="100"/>
    </row>
    <row r="79" spans="1:8" x14ac:dyDescent="0.35">
      <c r="B79" s="31" t="s">
        <v>41</v>
      </c>
      <c r="C79" s="3"/>
      <c r="D79" s="3"/>
      <c r="E79" s="3"/>
      <c r="F79" s="46"/>
      <c r="H79" s="100"/>
    </row>
    <row r="80" spans="1:8" x14ac:dyDescent="0.35">
      <c r="B80" s="44" t="s">
        <v>28</v>
      </c>
      <c r="C80" s="45">
        <f ca="1">C64+C77</f>
        <v>0</v>
      </c>
      <c r="D80" s="45">
        <f ca="1">D64+D77</f>
        <v>0</v>
      </c>
      <c r="E80" s="45">
        <f ca="1">E64+E77</f>
        <v>0</v>
      </c>
      <c r="F80" s="47" t="str">
        <f ca="1">IF(OR(D82=0,E82=0),"-",E82/D82*100-100)</f>
        <v>-</v>
      </c>
      <c r="G80" s="37"/>
      <c r="H80" s="100"/>
    </row>
    <row r="81" spans="2:8" x14ac:dyDescent="0.35">
      <c r="C81" s="3"/>
      <c r="D81" s="3"/>
      <c r="E81" s="3"/>
      <c r="F81" s="46"/>
      <c r="H81" s="100"/>
    </row>
    <row r="82" spans="2:8" x14ac:dyDescent="0.35">
      <c r="B82" s="96" t="s">
        <v>122</v>
      </c>
      <c r="C82" s="49">
        <f ca="1">C80-C50</f>
        <v>0</v>
      </c>
      <c r="D82" s="49">
        <f ca="1">D80-D50</f>
        <v>0</v>
      </c>
      <c r="E82" s="49">
        <f ca="1">E80-E50</f>
        <v>0</v>
      </c>
      <c r="F82" s="59" t="str">
        <f ca="1">IF(OR(D82=0,E82=0),"-",E82/D82*100-100)</f>
        <v>-</v>
      </c>
      <c r="G82" s="102"/>
      <c r="H82" s="100" t="str">
        <f ca="1">IF(E82=0,"",IF(E82&gt;1000,IF(ISBLANK(G82),'|'!B$59,""),IF(E82&lt;0,IF(ISBLANK(G82),'|'!B$60,""),"")))</f>
        <v/>
      </c>
    </row>
  </sheetData>
  <sheetProtection algorithmName="SHA-512" hashValue="13P+OJ/xPI8Y7mwQox3jGSphwemdi7VW+x/0zjv9Rpy2dIs1ro1WBS4JgfPMIqJBnc9VJGBqyCSr9ya7fsRT7A==" saltValue="3/yQVfkWyEE6HtBaljgQBw==" spinCount="100000" sheet="1" objects="1" scenarios="1"/>
  <mergeCells count="13">
    <mergeCell ref="A4:B4"/>
    <mergeCell ref="A67:A77"/>
    <mergeCell ref="A1:B1"/>
    <mergeCell ref="C1:G1"/>
    <mergeCell ref="A2:B2"/>
    <mergeCell ref="C2:G2"/>
    <mergeCell ref="A3:B3"/>
    <mergeCell ref="C3:G3"/>
    <mergeCell ref="A5:B5"/>
    <mergeCell ref="C5:G5"/>
    <mergeCell ref="A9:A41"/>
    <mergeCell ref="A44:A47"/>
    <mergeCell ref="A56:A64"/>
  </mergeCells>
  <pageMargins left="0.31496062992125984" right="0.31496062992125984" top="0.59055118110236227" bottom="0.59055118110236227" header="0.31496062992125984" footer="0.31496062992125984"/>
  <pageSetup paperSize="9" scale="91" fitToHeight="0" orientation="landscape" r:id="rId1"/>
  <headerFooter>
    <oddHeader>&amp;L&amp;A / &amp;D</oddHeader>
    <oddFooter>&amp;R&amp;P</oddFooter>
  </headerFooter>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8" tint="0.39997558519241921"/>
    <pageSetUpPr fitToPage="1"/>
  </sheetPr>
  <dimension ref="A1:R41"/>
  <sheetViews>
    <sheetView zoomScale="70" zoomScaleNormal="70" workbookViewId="0">
      <selection activeCell="B4" sqref="B4"/>
    </sheetView>
  </sheetViews>
  <sheetFormatPr baseColWidth="10" defaultRowHeight="14.5" x14ac:dyDescent="0.35"/>
  <cols>
    <col min="1" max="1" width="13" customWidth="1"/>
    <col min="2" max="2" width="37.1796875" customWidth="1"/>
    <col min="3" max="3" width="60" customWidth="1"/>
    <col min="4" max="4" width="21.81640625" customWidth="1"/>
    <col min="5" max="5" width="28.1796875" customWidth="1"/>
    <col min="6" max="6" width="9" customWidth="1"/>
    <col min="7" max="7" width="20" customWidth="1"/>
    <col min="8" max="8" width="17.81640625" customWidth="1"/>
    <col min="9" max="9" width="26.54296875" customWidth="1"/>
    <col min="10" max="12" width="6.81640625" customWidth="1"/>
    <col min="13" max="13" width="14.81640625" customWidth="1"/>
    <col min="14" max="14" width="12.81640625" customWidth="1"/>
    <col min="15" max="15" width="21.453125" bestFit="1" customWidth="1"/>
    <col min="17" max="17" width="15.81640625" customWidth="1"/>
    <col min="18" max="18" width="13.81640625" bestFit="1" customWidth="1"/>
  </cols>
  <sheetData>
    <row r="1" spans="1:18" ht="15" thickBot="1" x14ac:dyDescent="0.4"/>
    <row r="2" spans="1:18" ht="15" thickBot="1" x14ac:dyDescent="0.4">
      <c r="J2" s="160" t="s">
        <v>54</v>
      </c>
      <c r="K2" s="160"/>
      <c r="L2" s="160"/>
      <c r="M2" s="160"/>
      <c r="N2" s="161"/>
      <c r="O2" s="154" t="str">
        <f>Finanzbericht!$C$5 &amp; " (Plan)"</f>
        <v>2025 (Plan)</v>
      </c>
      <c r="P2" s="155"/>
      <c r="Q2" s="163" t="str">
        <f>"Vergleich Plan/Ist " &amp;Finanzbericht!$C$5</f>
        <v>Vergleich Plan/Ist 2025</v>
      </c>
      <c r="R2" s="164"/>
    </row>
    <row r="3" spans="1:18" s="33" customFormat="1" ht="44.25" customHeight="1" thickBot="1" x14ac:dyDescent="0.4">
      <c r="B3" s="20" t="s">
        <v>18</v>
      </c>
      <c r="C3" s="21" t="s">
        <v>23</v>
      </c>
      <c r="D3" s="21" t="s">
        <v>50</v>
      </c>
      <c r="E3" s="21" t="s">
        <v>19</v>
      </c>
      <c r="F3" s="21" t="str">
        <f>"W-ST " &amp;Finanzbericht!$C$5&amp; " (Ist)"</f>
        <v>W-ST 2025 (Ist)</v>
      </c>
      <c r="G3" s="109" t="s">
        <v>96</v>
      </c>
      <c r="H3" s="21" t="s">
        <v>105</v>
      </c>
      <c r="I3" s="21" t="str">
        <f>"Lohnkosten inkl. LNK " &amp;Finanzbericht!$C$5&amp; " (Ist)"</f>
        <v>Lohnkosten inkl. LNK 2025 (Ist)</v>
      </c>
      <c r="J3" s="9" t="s">
        <v>52</v>
      </c>
      <c r="K3" s="9" t="s">
        <v>51</v>
      </c>
      <c r="L3" s="9" t="s">
        <v>53</v>
      </c>
      <c r="M3" s="21" t="str">
        <f>"Lohnkosten inkl. LNK " &amp;Finanzbericht!$C$5&amp; " (Ist)"</f>
        <v>Lohnkosten inkl. LNK 2025 (Ist)</v>
      </c>
      <c r="N3" s="10" t="s">
        <v>21</v>
      </c>
      <c r="O3" s="11" t="str">
        <f>"Lohnkosten inkl. LNK " &amp;Finanzbericht!$C$5&amp; " (Plan)"</f>
        <v>Lohnkosten inkl. LNK 2025 (Plan)</v>
      </c>
      <c r="P3" s="27" t="str">
        <f>"W-ST " &amp; Finanzbericht!$C$5 &amp; " (Plan)"</f>
        <v>W-ST 2025 (Plan)</v>
      </c>
      <c r="Q3" s="90" t="s">
        <v>72</v>
      </c>
      <c r="R3" s="92" t="s">
        <v>67</v>
      </c>
    </row>
    <row r="4" spans="1:18" x14ac:dyDescent="0.35">
      <c r="A4" s="170" t="s">
        <v>16</v>
      </c>
      <c r="B4" s="60"/>
      <c r="C4" s="18"/>
      <c r="D4" s="18"/>
      <c r="E4" s="61"/>
      <c r="F4" s="18"/>
      <c r="G4" s="18"/>
      <c r="H4" s="18"/>
      <c r="I4" s="62"/>
      <c r="J4" s="17"/>
      <c r="K4" s="18"/>
      <c r="L4" s="18"/>
      <c r="M4" s="25"/>
      <c r="N4" s="63"/>
      <c r="O4" s="64"/>
      <c r="P4" s="65"/>
      <c r="Q4" s="87">
        <f>I4+M4-O4</f>
        <v>0</v>
      </c>
      <c r="R4" s="165"/>
    </row>
    <row r="5" spans="1:18" x14ac:dyDescent="0.35">
      <c r="A5" s="171"/>
      <c r="B5" s="19"/>
      <c r="C5" s="5"/>
      <c r="D5" s="5"/>
      <c r="E5" s="66"/>
      <c r="F5" s="5"/>
      <c r="G5" s="5"/>
      <c r="H5" s="5"/>
      <c r="I5" s="67"/>
      <c r="J5" s="16"/>
      <c r="K5" s="5"/>
      <c r="L5" s="5"/>
      <c r="M5" s="25"/>
      <c r="N5" s="68"/>
      <c r="O5" s="69"/>
      <c r="P5" s="70"/>
      <c r="Q5" s="84">
        <f t="shared" ref="Q5:Q40" si="0">I5+M5-O5</f>
        <v>0</v>
      </c>
      <c r="R5" s="166"/>
    </row>
    <row r="6" spans="1:18" x14ac:dyDescent="0.35">
      <c r="A6" s="171"/>
      <c r="B6" s="19"/>
      <c r="C6" s="5"/>
      <c r="D6" s="5"/>
      <c r="E6" s="66"/>
      <c r="F6" s="5"/>
      <c r="G6" s="5"/>
      <c r="H6" s="5"/>
      <c r="I6" s="67"/>
      <c r="J6" s="16"/>
      <c r="K6" s="5"/>
      <c r="L6" s="5"/>
      <c r="M6" s="25"/>
      <c r="N6" s="68"/>
      <c r="O6" s="69"/>
      <c r="P6" s="70"/>
      <c r="Q6" s="84">
        <f t="shared" si="0"/>
        <v>0</v>
      </c>
      <c r="R6" s="166"/>
    </row>
    <row r="7" spans="1:18" x14ac:dyDescent="0.35">
      <c r="A7" s="171"/>
      <c r="B7" s="19"/>
      <c r="C7" s="5"/>
      <c r="D7" s="5"/>
      <c r="E7" s="66"/>
      <c r="F7" s="5"/>
      <c r="G7" s="5"/>
      <c r="H7" s="5"/>
      <c r="I7" s="67"/>
      <c r="J7" s="16"/>
      <c r="K7" s="5"/>
      <c r="L7" s="5"/>
      <c r="M7" s="25"/>
      <c r="N7" s="68"/>
      <c r="O7" s="69"/>
      <c r="P7" s="70"/>
      <c r="Q7" s="84">
        <f t="shared" si="0"/>
        <v>0</v>
      </c>
      <c r="R7" s="166"/>
    </row>
    <row r="8" spans="1:18" x14ac:dyDescent="0.35">
      <c r="A8" s="171"/>
      <c r="B8" s="19"/>
      <c r="C8" s="5"/>
      <c r="D8" s="5"/>
      <c r="E8" s="66"/>
      <c r="F8" s="5"/>
      <c r="G8" s="5"/>
      <c r="H8" s="5"/>
      <c r="I8" s="67"/>
      <c r="J8" s="16"/>
      <c r="K8" s="5"/>
      <c r="L8" s="5"/>
      <c r="M8" s="25"/>
      <c r="N8" s="68"/>
      <c r="O8" s="69"/>
      <c r="P8" s="70"/>
      <c r="Q8" s="84">
        <f t="shared" si="0"/>
        <v>0</v>
      </c>
      <c r="R8" s="166"/>
    </row>
    <row r="9" spans="1:18" x14ac:dyDescent="0.35">
      <c r="A9" s="171"/>
      <c r="B9" s="19"/>
      <c r="C9" s="5"/>
      <c r="D9" s="5"/>
      <c r="E9" s="66"/>
      <c r="F9" s="5"/>
      <c r="G9" s="5"/>
      <c r="H9" s="5"/>
      <c r="I9" s="67"/>
      <c r="J9" s="16"/>
      <c r="K9" s="5"/>
      <c r="L9" s="5"/>
      <c r="M9" s="25"/>
      <c r="N9" s="68"/>
      <c r="O9" s="69"/>
      <c r="P9" s="70"/>
      <c r="Q9" s="84">
        <f t="shared" si="0"/>
        <v>0</v>
      </c>
      <c r="R9" s="166"/>
    </row>
    <row r="10" spans="1:18" x14ac:dyDescent="0.35">
      <c r="A10" s="171"/>
      <c r="B10" s="19"/>
      <c r="C10" s="5"/>
      <c r="D10" s="5"/>
      <c r="E10" s="66"/>
      <c r="F10" s="5"/>
      <c r="G10" s="5"/>
      <c r="H10" s="5"/>
      <c r="I10" s="67"/>
      <c r="J10" s="16"/>
      <c r="K10" s="5"/>
      <c r="L10" s="5"/>
      <c r="M10" s="25"/>
      <c r="N10" s="68"/>
      <c r="O10" s="69"/>
      <c r="P10" s="70"/>
      <c r="Q10" s="84">
        <f t="shared" si="0"/>
        <v>0</v>
      </c>
      <c r="R10" s="166"/>
    </row>
    <row r="11" spans="1:18" x14ac:dyDescent="0.35">
      <c r="A11" s="171"/>
      <c r="B11" s="19"/>
      <c r="C11" s="5"/>
      <c r="D11" s="5"/>
      <c r="E11" s="66"/>
      <c r="F11" s="5"/>
      <c r="G11" s="5"/>
      <c r="H11" s="5"/>
      <c r="I11" s="67"/>
      <c r="J11" s="16"/>
      <c r="K11" s="5"/>
      <c r="L11" s="5"/>
      <c r="M11" s="25"/>
      <c r="N11" s="68"/>
      <c r="O11" s="69"/>
      <c r="P11" s="70"/>
      <c r="Q11" s="84">
        <f t="shared" si="0"/>
        <v>0</v>
      </c>
      <c r="R11" s="166"/>
    </row>
    <row r="12" spans="1:18" x14ac:dyDescent="0.35">
      <c r="A12" s="171"/>
      <c r="B12" s="19"/>
      <c r="C12" s="5"/>
      <c r="D12" s="5"/>
      <c r="E12" s="66"/>
      <c r="F12" s="5"/>
      <c r="G12" s="5"/>
      <c r="H12" s="5"/>
      <c r="I12" s="67"/>
      <c r="J12" s="16"/>
      <c r="K12" s="5"/>
      <c r="L12" s="5"/>
      <c r="M12" s="25"/>
      <c r="N12" s="68"/>
      <c r="O12" s="69"/>
      <c r="P12" s="70"/>
      <c r="Q12" s="84">
        <f t="shared" si="0"/>
        <v>0</v>
      </c>
      <c r="R12" s="166"/>
    </row>
    <row r="13" spans="1:18" x14ac:dyDescent="0.35">
      <c r="A13" s="171"/>
      <c r="B13" s="19"/>
      <c r="C13" s="5"/>
      <c r="D13" s="5"/>
      <c r="E13" s="66"/>
      <c r="F13" s="5"/>
      <c r="G13" s="5"/>
      <c r="H13" s="5"/>
      <c r="I13" s="67"/>
      <c r="J13" s="16"/>
      <c r="K13" s="5"/>
      <c r="L13" s="5"/>
      <c r="M13" s="25"/>
      <c r="N13" s="68"/>
      <c r="O13" s="69"/>
      <c r="P13" s="70"/>
      <c r="Q13" s="84">
        <f t="shared" si="0"/>
        <v>0</v>
      </c>
      <c r="R13" s="166"/>
    </row>
    <row r="14" spans="1:18" x14ac:dyDescent="0.35">
      <c r="A14" s="171"/>
      <c r="B14" s="19"/>
      <c r="C14" s="5"/>
      <c r="D14" s="5"/>
      <c r="E14" s="66"/>
      <c r="F14" s="5"/>
      <c r="G14" s="5"/>
      <c r="H14" s="5"/>
      <c r="I14" s="67"/>
      <c r="J14" s="16"/>
      <c r="K14" s="5"/>
      <c r="L14" s="5"/>
      <c r="M14" s="25"/>
      <c r="N14" s="68"/>
      <c r="O14" s="69"/>
      <c r="P14" s="70"/>
      <c r="Q14" s="84">
        <f t="shared" si="0"/>
        <v>0</v>
      </c>
      <c r="R14" s="166"/>
    </row>
    <row r="15" spans="1:18" x14ac:dyDescent="0.35">
      <c r="A15" s="171"/>
      <c r="B15" s="19"/>
      <c r="C15" s="5"/>
      <c r="D15" s="5"/>
      <c r="E15" s="66"/>
      <c r="F15" s="5"/>
      <c r="G15" s="5"/>
      <c r="H15" s="5"/>
      <c r="I15" s="67"/>
      <c r="J15" s="16"/>
      <c r="K15" s="5"/>
      <c r="L15" s="5"/>
      <c r="M15" s="25"/>
      <c r="N15" s="68"/>
      <c r="O15" s="69"/>
      <c r="P15" s="70"/>
      <c r="Q15" s="84">
        <f t="shared" si="0"/>
        <v>0</v>
      </c>
      <c r="R15" s="166"/>
    </row>
    <row r="16" spans="1:18" x14ac:dyDescent="0.35">
      <c r="A16" s="171"/>
      <c r="B16" s="19"/>
      <c r="C16" s="5"/>
      <c r="D16" s="5"/>
      <c r="E16" s="66"/>
      <c r="F16" s="5"/>
      <c r="G16" s="5"/>
      <c r="H16" s="5"/>
      <c r="I16" s="67"/>
      <c r="J16" s="16"/>
      <c r="K16" s="5"/>
      <c r="L16" s="5"/>
      <c r="M16" s="25"/>
      <c r="N16" s="68"/>
      <c r="O16" s="69"/>
      <c r="P16" s="70"/>
      <c r="Q16" s="84">
        <f t="shared" si="0"/>
        <v>0</v>
      </c>
      <c r="R16" s="166"/>
    </row>
    <row r="17" spans="1:18" x14ac:dyDescent="0.35">
      <c r="A17" s="171"/>
      <c r="B17" s="19"/>
      <c r="C17" s="5"/>
      <c r="D17" s="5"/>
      <c r="E17" s="66"/>
      <c r="F17" s="5"/>
      <c r="G17" s="5"/>
      <c r="H17" s="5"/>
      <c r="I17" s="67"/>
      <c r="J17" s="16"/>
      <c r="K17" s="5"/>
      <c r="L17" s="5"/>
      <c r="M17" s="25"/>
      <c r="N17" s="68"/>
      <c r="O17" s="69"/>
      <c r="P17" s="70"/>
      <c r="Q17" s="84">
        <f t="shared" si="0"/>
        <v>0</v>
      </c>
      <c r="R17" s="166"/>
    </row>
    <row r="18" spans="1:18" x14ac:dyDescent="0.35">
      <c r="A18" s="171"/>
      <c r="B18" s="19"/>
      <c r="C18" s="5"/>
      <c r="D18" s="5"/>
      <c r="E18" s="66"/>
      <c r="F18" s="5"/>
      <c r="G18" s="5"/>
      <c r="H18" s="5"/>
      <c r="I18" s="67"/>
      <c r="J18" s="16"/>
      <c r="K18" s="5"/>
      <c r="L18" s="5"/>
      <c r="M18" s="25"/>
      <c r="N18" s="68"/>
      <c r="O18" s="69"/>
      <c r="P18" s="70"/>
      <c r="Q18" s="84">
        <f t="shared" si="0"/>
        <v>0</v>
      </c>
      <c r="R18" s="166"/>
    </row>
    <row r="19" spans="1:18" ht="15" thickBot="1" x14ac:dyDescent="0.4">
      <c r="A19" s="171"/>
      <c r="B19" s="19"/>
      <c r="C19" s="5"/>
      <c r="D19" s="5"/>
      <c r="E19" s="66"/>
      <c r="F19" s="5"/>
      <c r="G19" s="5"/>
      <c r="H19" s="5"/>
      <c r="I19" s="67"/>
      <c r="J19" s="16"/>
      <c r="K19" s="5"/>
      <c r="L19" s="5"/>
      <c r="M19" s="25"/>
      <c r="N19" s="68"/>
      <c r="O19" s="69"/>
      <c r="P19" s="70"/>
      <c r="Q19" s="84">
        <f t="shared" si="0"/>
        <v>0</v>
      </c>
      <c r="R19" s="166"/>
    </row>
    <row r="20" spans="1:18" ht="15" thickBot="1" x14ac:dyDescent="0.4">
      <c r="A20" s="175" t="s">
        <v>22</v>
      </c>
      <c r="B20" s="137"/>
      <c r="C20" s="137"/>
      <c r="D20" s="137"/>
      <c r="E20" s="137"/>
      <c r="F20" s="81">
        <f>SUM(F4:F19)</f>
        <v>0</v>
      </c>
      <c r="G20" s="81"/>
      <c r="H20" s="82"/>
      <c r="I20" s="8">
        <f>SUM(I4:I19)</f>
        <v>0</v>
      </c>
      <c r="M20" s="8">
        <f>SUM(M4:M19)</f>
        <v>0</v>
      </c>
      <c r="O20" s="79">
        <f>SUM(O4:O19)</f>
        <v>0</v>
      </c>
      <c r="P20" s="80">
        <f>SUM(P4:P19)</f>
        <v>0</v>
      </c>
      <c r="Q20" s="88">
        <f t="shared" si="0"/>
        <v>0</v>
      </c>
      <c r="R20" s="89" t="str">
        <f>IF(OR(O20=0,I21=0),"-",I21/O20*100-100)</f>
        <v>-</v>
      </c>
    </row>
    <row r="21" spans="1:18" ht="15" thickBot="1" x14ac:dyDescent="0.4">
      <c r="A21" s="137" t="s">
        <v>13</v>
      </c>
      <c r="B21" s="137"/>
      <c r="C21" s="137"/>
      <c r="D21" s="137"/>
      <c r="E21" s="137"/>
      <c r="F21" s="31"/>
      <c r="G21" s="31"/>
      <c r="H21" s="82"/>
      <c r="I21" s="157">
        <f>I20+M20</f>
        <v>0</v>
      </c>
      <c r="J21" s="158"/>
      <c r="K21" s="158"/>
      <c r="L21" s="158"/>
      <c r="M21" s="159"/>
      <c r="O21" s="162"/>
      <c r="P21" s="162"/>
      <c r="Q21" s="110"/>
      <c r="R21" s="111"/>
    </row>
    <row r="22" spans="1:18" ht="15" thickBot="1" x14ac:dyDescent="0.4">
      <c r="A22" s="107"/>
      <c r="B22" s="107"/>
      <c r="C22" s="107"/>
      <c r="D22" s="107"/>
      <c r="E22" s="107"/>
      <c r="F22" s="31"/>
      <c r="G22" s="31"/>
      <c r="H22" s="31"/>
      <c r="I22" s="112"/>
      <c r="J22" s="112"/>
      <c r="K22" s="112"/>
      <c r="L22" s="112"/>
      <c r="M22" s="112"/>
      <c r="O22" s="111"/>
      <c r="Q22" s="110"/>
      <c r="R22" s="111"/>
    </row>
    <row r="23" spans="1:18" ht="15" thickBot="1" x14ac:dyDescent="0.4">
      <c r="J23" s="172" t="s">
        <v>54</v>
      </c>
      <c r="K23" s="173"/>
      <c r="L23" s="173"/>
      <c r="M23" s="173"/>
      <c r="N23" s="174"/>
      <c r="O23" s="154" t="str">
        <f>Finanzbericht!$C$5 &amp; " (Plan)"</f>
        <v>2025 (Plan)</v>
      </c>
      <c r="P23" s="155"/>
      <c r="Q23" s="163" t="str">
        <f>"Vergleich Plan/Ist " &amp;Finanzbericht!$C$5</f>
        <v>Vergleich Plan/Ist 2025</v>
      </c>
      <c r="R23" s="164"/>
    </row>
    <row r="24" spans="1:18" ht="43.5" customHeight="1" thickBot="1" x14ac:dyDescent="0.4">
      <c r="B24" s="12" t="s">
        <v>18</v>
      </c>
      <c r="C24" s="13" t="s">
        <v>23</v>
      </c>
      <c r="D24" s="9" t="s">
        <v>50</v>
      </c>
      <c r="E24" s="13" t="s">
        <v>19</v>
      </c>
      <c r="F24" s="21" t="str">
        <f>"W-ST " &amp;Finanzbericht!$C$5&amp; " (Ist)"</f>
        <v>W-ST 2025 (Ist)</v>
      </c>
      <c r="G24" s="109" t="s">
        <v>96</v>
      </c>
      <c r="H24" s="21" t="s">
        <v>105</v>
      </c>
      <c r="I24" s="21" t="str">
        <f>"Lohnkosten inkl. LNK " &amp;Finanzbericht!$C$5&amp; " (Ist)"</f>
        <v>Lohnkosten inkl. LNK 2025 (Ist)</v>
      </c>
      <c r="J24" s="9" t="s">
        <v>52</v>
      </c>
      <c r="K24" s="9" t="s">
        <v>51</v>
      </c>
      <c r="L24" s="9" t="s">
        <v>53</v>
      </c>
      <c r="M24" s="21" t="str">
        <f>"Lohnkosten inkl. LNK " &amp;Finanzbericht!$C$5&amp; " (Ist)"</f>
        <v>Lohnkosten inkl. LNK 2025 (Ist)</v>
      </c>
      <c r="N24" s="10" t="s">
        <v>21</v>
      </c>
      <c r="O24" s="11" t="str">
        <f>"Lohnkosten inkl. LNK " &amp;Finanzbericht!$C$5&amp; " (Plan)"</f>
        <v>Lohnkosten inkl. LNK 2025 (Plan)</v>
      </c>
      <c r="P24" s="27" t="str">
        <f>"W-ST " &amp; Finanzbericht!$C$5 &amp; " (Plan)"</f>
        <v>W-ST 2025 (Plan)</v>
      </c>
      <c r="Q24" s="90" t="s">
        <v>72</v>
      </c>
      <c r="R24" s="91" t="s">
        <v>67</v>
      </c>
    </row>
    <row r="25" spans="1:18" x14ac:dyDescent="0.35">
      <c r="A25" s="170" t="s">
        <v>43</v>
      </c>
      <c r="B25" s="60"/>
      <c r="C25" s="18"/>
      <c r="D25" s="18"/>
      <c r="E25" s="71"/>
      <c r="F25" s="72"/>
      <c r="G25" s="72"/>
      <c r="H25" s="73"/>
      <c r="I25" s="74"/>
      <c r="J25" s="17"/>
      <c r="K25" s="18"/>
      <c r="L25" s="18"/>
      <c r="M25" s="98"/>
      <c r="N25" s="75"/>
      <c r="O25" s="64"/>
      <c r="P25" s="65"/>
      <c r="Q25" s="87">
        <f t="shared" si="0"/>
        <v>0</v>
      </c>
      <c r="R25" s="152"/>
    </row>
    <row r="26" spans="1:18" x14ac:dyDescent="0.35">
      <c r="A26" s="171"/>
      <c r="B26" s="19"/>
      <c r="C26" s="5"/>
      <c r="D26" s="5"/>
      <c r="E26" s="66"/>
      <c r="F26" s="76"/>
      <c r="G26" s="76"/>
      <c r="H26" s="5"/>
      <c r="I26" s="25"/>
      <c r="J26" s="16"/>
      <c r="K26" s="5"/>
      <c r="L26" s="5"/>
      <c r="M26" s="25"/>
      <c r="N26" s="77"/>
      <c r="O26" s="69"/>
      <c r="P26" s="70"/>
      <c r="Q26" s="84">
        <f t="shared" si="0"/>
        <v>0</v>
      </c>
      <c r="R26" s="153"/>
    </row>
    <row r="27" spans="1:18" x14ac:dyDescent="0.35">
      <c r="A27" s="171"/>
      <c r="B27" s="19"/>
      <c r="C27" s="5"/>
      <c r="D27" s="5"/>
      <c r="E27" s="78"/>
      <c r="F27" s="76"/>
      <c r="G27" s="76"/>
      <c r="H27" s="5"/>
      <c r="I27" s="25"/>
      <c r="J27" s="16"/>
      <c r="K27" s="5"/>
      <c r="L27" s="5"/>
      <c r="M27" s="25"/>
      <c r="N27" s="77"/>
      <c r="O27" s="69"/>
      <c r="P27" s="70"/>
      <c r="Q27" s="84">
        <f t="shared" si="0"/>
        <v>0</v>
      </c>
      <c r="R27" s="153"/>
    </row>
    <row r="28" spans="1:18" x14ac:dyDescent="0.35">
      <c r="A28" s="171"/>
      <c r="B28" s="19"/>
      <c r="C28" s="5"/>
      <c r="D28" s="5"/>
      <c r="E28" s="66"/>
      <c r="F28" s="76"/>
      <c r="G28" s="76"/>
      <c r="H28" s="5"/>
      <c r="I28" s="25"/>
      <c r="J28" s="16"/>
      <c r="K28" s="5"/>
      <c r="L28" s="5"/>
      <c r="M28" s="25"/>
      <c r="N28" s="77"/>
      <c r="O28" s="69"/>
      <c r="P28" s="70"/>
      <c r="Q28" s="84">
        <f t="shared" si="0"/>
        <v>0</v>
      </c>
      <c r="R28" s="153"/>
    </row>
    <row r="29" spans="1:18" x14ac:dyDescent="0.35">
      <c r="A29" s="171"/>
      <c r="B29" s="19"/>
      <c r="C29" s="99"/>
      <c r="D29" s="5"/>
      <c r="E29" s="66"/>
      <c r="F29" s="76"/>
      <c r="G29" s="76"/>
      <c r="H29" s="5"/>
      <c r="I29" s="25"/>
      <c r="J29" s="16"/>
      <c r="K29" s="5"/>
      <c r="L29" s="5"/>
      <c r="M29" s="25"/>
      <c r="N29" s="77"/>
      <c r="O29" s="69"/>
      <c r="P29" s="70"/>
      <c r="Q29" s="84">
        <f t="shared" si="0"/>
        <v>0</v>
      </c>
      <c r="R29" s="153"/>
    </row>
    <row r="30" spans="1:18" x14ac:dyDescent="0.35">
      <c r="A30" s="171"/>
      <c r="B30" s="19"/>
      <c r="C30" s="5"/>
      <c r="D30" s="5"/>
      <c r="E30" s="66"/>
      <c r="F30" s="76"/>
      <c r="G30" s="76"/>
      <c r="H30" s="5"/>
      <c r="I30" s="25"/>
      <c r="J30" s="16"/>
      <c r="K30" s="5"/>
      <c r="L30" s="5"/>
      <c r="M30" s="25"/>
      <c r="N30" s="77"/>
      <c r="O30" s="69"/>
      <c r="P30" s="70"/>
      <c r="Q30" s="84">
        <f t="shared" si="0"/>
        <v>0</v>
      </c>
      <c r="R30" s="153"/>
    </row>
    <row r="31" spans="1:18" x14ac:dyDescent="0.35">
      <c r="A31" s="171"/>
      <c r="B31" s="19"/>
      <c r="C31" s="5"/>
      <c r="D31" s="5"/>
      <c r="E31" s="66"/>
      <c r="F31" s="76"/>
      <c r="G31" s="76"/>
      <c r="H31" s="5"/>
      <c r="I31" s="25"/>
      <c r="J31" s="16"/>
      <c r="K31" s="5"/>
      <c r="L31" s="5"/>
      <c r="M31" s="25"/>
      <c r="N31" s="77"/>
      <c r="O31" s="69"/>
      <c r="P31" s="70"/>
      <c r="Q31" s="84">
        <f t="shared" si="0"/>
        <v>0</v>
      </c>
      <c r="R31" s="153"/>
    </row>
    <row r="32" spans="1:18" x14ac:dyDescent="0.35">
      <c r="A32" s="171"/>
      <c r="B32" s="19"/>
      <c r="C32" s="5"/>
      <c r="D32" s="5"/>
      <c r="E32" s="66"/>
      <c r="F32" s="76"/>
      <c r="G32" s="76"/>
      <c r="H32" s="5"/>
      <c r="I32" s="25"/>
      <c r="J32" s="16"/>
      <c r="K32" s="5"/>
      <c r="L32" s="5"/>
      <c r="M32" s="25"/>
      <c r="N32" s="77"/>
      <c r="O32" s="69"/>
      <c r="P32" s="70"/>
      <c r="Q32" s="84">
        <f t="shared" si="0"/>
        <v>0</v>
      </c>
      <c r="R32" s="153"/>
    </row>
    <row r="33" spans="1:18" x14ac:dyDescent="0.35">
      <c r="A33" s="171"/>
      <c r="B33" s="19"/>
      <c r="C33" s="5"/>
      <c r="D33" s="5"/>
      <c r="E33" s="66"/>
      <c r="F33" s="76"/>
      <c r="G33" s="76"/>
      <c r="H33" s="5"/>
      <c r="I33" s="25"/>
      <c r="J33" s="16"/>
      <c r="K33" s="5"/>
      <c r="L33" s="5"/>
      <c r="M33" s="25"/>
      <c r="N33" s="77"/>
      <c r="O33" s="69"/>
      <c r="P33" s="70"/>
      <c r="Q33" s="84">
        <f t="shared" si="0"/>
        <v>0</v>
      </c>
      <c r="R33" s="153"/>
    </row>
    <row r="34" spans="1:18" x14ac:dyDescent="0.35">
      <c r="A34" s="171"/>
      <c r="B34" s="19"/>
      <c r="C34" s="5"/>
      <c r="D34" s="5"/>
      <c r="E34" s="66"/>
      <c r="F34" s="76"/>
      <c r="G34" s="76"/>
      <c r="H34" s="5"/>
      <c r="I34" s="25"/>
      <c r="J34" s="16"/>
      <c r="K34" s="5"/>
      <c r="L34" s="5"/>
      <c r="M34" s="25"/>
      <c r="N34" s="77"/>
      <c r="O34" s="69"/>
      <c r="P34" s="70"/>
      <c r="Q34" s="84">
        <f t="shared" si="0"/>
        <v>0</v>
      </c>
      <c r="R34" s="153"/>
    </row>
    <row r="35" spans="1:18" x14ac:dyDescent="0.35">
      <c r="A35" s="171"/>
      <c r="B35" s="19"/>
      <c r="C35" s="5"/>
      <c r="D35" s="5"/>
      <c r="E35" s="66"/>
      <c r="F35" s="76"/>
      <c r="G35" s="76"/>
      <c r="H35" s="5"/>
      <c r="I35" s="25"/>
      <c r="J35" s="16"/>
      <c r="K35" s="5"/>
      <c r="L35" s="5"/>
      <c r="M35" s="25"/>
      <c r="N35" s="77"/>
      <c r="O35" s="69"/>
      <c r="P35" s="70"/>
      <c r="Q35" s="84">
        <f t="shared" si="0"/>
        <v>0</v>
      </c>
      <c r="R35" s="153"/>
    </row>
    <row r="36" spans="1:18" x14ac:dyDescent="0.35">
      <c r="A36" s="171"/>
      <c r="B36" s="19"/>
      <c r="C36" s="5"/>
      <c r="D36" s="5"/>
      <c r="E36" s="66"/>
      <c r="F36" s="76"/>
      <c r="G36" s="76"/>
      <c r="H36" s="5"/>
      <c r="I36" s="25"/>
      <c r="J36" s="16"/>
      <c r="K36" s="5"/>
      <c r="L36" s="5"/>
      <c r="M36" s="25"/>
      <c r="N36" s="77"/>
      <c r="O36" s="69"/>
      <c r="P36" s="70"/>
      <c r="Q36" s="84">
        <f t="shared" si="0"/>
        <v>0</v>
      </c>
      <c r="R36" s="153"/>
    </row>
    <row r="37" spans="1:18" x14ac:dyDescent="0.35">
      <c r="A37" s="171"/>
      <c r="B37" s="19"/>
      <c r="C37" s="5"/>
      <c r="D37" s="5"/>
      <c r="E37" s="66"/>
      <c r="F37" s="76"/>
      <c r="G37" s="76"/>
      <c r="H37" s="5"/>
      <c r="I37" s="25"/>
      <c r="J37" s="16"/>
      <c r="K37" s="5"/>
      <c r="L37" s="5"/>
      <c r="M37" s="25"/>
      <c r="N37" s="77"/>
      <c r="O37" s="69"/>
      <c r="P37" s="70"/>
      <c r="Q37" s="84">
        <f t="shared" si="0"/>
        <v>0</v>
      </c>
      <c r="R37" s="153"/>
    </row>
    <row r="38" spans="1:18" x14ac:dyDescent="0.35">
      <c r="A38" s="171"/>
      <c r="B38" s="19"/>
      <c r="C38" s="5"/>
      <c r="D38" s="5"/>
      <c r="E38" s="66"/>
      <c r="F38" s="76"/>
      <c r="G38" s="76"/>
      <c r="H38" s="5"/>
      <c r="I38" s="25"/>
      <c r="J38" s="16"/>
      <c r="K38" s="5"/>
      <c r="L38" s="5"/>
      <c r="M38" s="25"/>
      <c r="N38" s="77"/>
      <c r="O38" s="69"/>
      <c r="P38" s="70"/>
      <c r="Q38" s="84">
        <f t="shared" si="0"/>
        <v>0</v>
      </c>
      <c r="R38" s="153"/>
    </row>
    <row r="39" spans="1:18" ht="15" thickBot="1" x14ac:dyDescent="0.4">
      <c r="A39" s="171"/>
      <c r="B39" s="19"/>
      <c r="C39" s="5"/>
      <c r="D39" s="5"/>
      <c r="E39" s="66"/>
      <c r="F39" s="76"/>
      <c r="G39" s="76"/>
      <c r="H39" s="5"/>
      <c r="I39" s="25"/>
      <c r="J39" s="16"/>
      <c r="K39" s="5"/>
      <c r="L39" s="5"/>
      <c r="M39" s="25"/>
      <c r="N39" s="77"/>
      <c r="O39" s="69"/>
      <c r="P39" s="70"/>
      <c r="Q39" s="84">
        <f t="shared" si="0"/>
        <v>0</v>
      </c>
      <c r="R39" s="153"/>
    </row>
    <row r="40" spans="1:18" ht="15" thickBot="1" x14ac:dyDescent="0.4">
      <c r="A40" s="175" t="s">
        <v>34</v>
      </c>
      <c r="B40" s="137"/>
      <c r="C40" s="137"/>
      <c r="D40" s="137"/>
      <c r="E40" s="137"/>
      <c r="F40" s="81">
        <f>SUM(F25:F39)</f>
        <v>0</v>
      </c>
      <c r="G40" s="81"/>
      <c r="H40" s="82"/>
      <c r="I40" s="8">
        <f>SUM(I25:I39)</f>
        <v>0</v>
      </c>
      <c r="M40" s="8">
        <f>SUM(M25:M39)</f>
        <v>0</v>
      </c>
      <c r="O40" s="83">
        <f>SUM(O25:O39)</f>
        <v>0</v>
      </c>
      <c r="P40" s="80">
        <f>SUM(P25:P39)</f>
        <v>0</v>
      </c>
      <c r="Q40" s="85">
        <f t="shared" si="0"/>
        <v>0</v>
      </c>
      <c r="R40" s="86" t="str">
        <f>IF(OR(O40=0,I41=0),"-",I41/O40*100-100)</f>
        <v>-</v>
      </c>
    </row>
    <row r="41" spans="1:18" ht="15" thickBot="1" x14ac:dyDescent="0.4">
      <c r="A41" s="137" t="s">
        <v>13</v>
      </c>
      <c r="B41" s="137"/>
      <c r="C41" s="137"/>
      <c r="D41" s="137"/>
      <c r="E41" s="137"/>
      <c r="F41" s="137"/>
      <c r="G41" s="137"/>
      <c r="H41" s="137"/>
      <c r="I41" s="167">
        <f>I40+M40</f>
        <v>0</v>
      </c>
      <c r="J41" s="168"/>
      <c r="K41" s="168"/>
      <c r="L41" s="168"/>
      <c r="M41" s="169"/>
      <c r="O41" s="156"/>
      <c r="P41" s="156"/>
    </row>
  </sheetData>
  <sheetProtection algorithmName="SHA-512" hashValue="ywsaLputTSm1row9h1a5IdKzVbyfN84A3WMWVYB/TmeBZq9HUfP/f+8fxB2BpcKBO5ATEpcC5Ol4joy0rH1JIQ==" saltValue="Fdb6+wUWLMvM1G4Ljot06Q==" spinCount="100000" sheet="1" objects="1" scenarios="1"/>
  <mergeCells count="18">
    <mergeCell ref="A25:A39"/>
    <mergeCell ref="R25:R39"/>
    <mergeCell ref="A40:E40"/>
    <mergeCell ref="A41:H41"/>
    <mergeCell ref="I41:M41"/>
    <mergeCell ref="O41:P41"/>
    <mergeCell ref="A4:A19"/>
    <mergeCell ref="R4:R19"/>
    <mergeCell ref="A20:E20"/>
    <mergeCell ref="A21:E21"/>
    <mergeCell ref="I21:M21"/>
    <mergeCell ref="O21:P21"/>
    <mergeCell ref="J23:N23"/>
    <mergeCell ref="O23:P23"/>
    <mergeCell ref="Q23:R23"/>
    <mergeCell ref="J2:N2"/>
    <mergeCell ref="O2:P2"/>
    <mergeCell ref="Q2:R2"/>
  </mergeCells>
  <printOptions horizontalCentered="1"/>
  <pageMargins left="0.19685039370078741" right="0.19685039370078741" top="0.78740157480314965" bottom="0.78740157480314965" header="0.31496062992125984" footer="0.31496062992125984"/>
  <pageSetup paperSize="8" scale="63" orientation="landscape" r:id="rId1"/>
  <headerFooter>
    <oddHeader>&amp;L&amp;A / &amp;D</oddHead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66</vt:i4>
      </vt:variant>
    </vt:vector>
  </HeadingPairs>
  <TitlesOfParts>
    <vt:vector size="74" baseType="lpstr">
      <vt:lpstr>Erläuterungen (Fp)</vt:lpstr>
      <vt:lpstr>Finanzplan</vt:lpstr>
      <vt:lpstr>Personalübersicht (Fp)</vt:lpstr>
      <vt:lpstr>Zusammenfassung</vt:lpstr>
      <vt:lpstr>|</vt:lpstr>
      <vt:lpstr>Erläuterungen (Fb)</vt:lpstr>
      <vt:lpstr>Finanzbericht</vt:lpstr>
      <vt:lpstr>Personalübersicht (Fb)</vt:lpstr>
      <vt:lpstr>Finanzbericht!Drucktitel</vt:lpstr>
      <vt:lpstr>Finanzplan!Drucktitel</vt:lpstr>
      <vt:lpstr>financialPlanFunding</vt:lpstr>
      <vt:lpstr>financialPlanFundingDeviationFunction</vt:lpstr>
      <vt:lpstr>financialPlanFundingMa13Plan</vt:lpstr>
      <vt:lpstr>financialPlanFundingOverallPlan</vt:lpstr>
      <vt:lpstr>financialPlanFundingPlan</vt:lpstr>
      <vt:lpstr>financialPlanFundingReasonFunction</vt:lpstr>
      <vt:lpstr>financialPlanFundingStatusSelection</vt:lpstr>
      <vt:lpstr>financialPlanIncomeEquity</vt:lpstr>
      <vt:lpstr>financialPlanIncomeEquityDeviationFunction</vt:lpstr>
      <vt:lpstr>financialPlanIncomeEquityPlan</vt:lpstr>
      <vt:lpstr>financialPlanIncomeEquityReasonFunction</vt:lpstr>
      <vt:lpstr>financialPlanMaterialCosts</vt:lpstr>
      <vt:lpstr>financialPlanMaterialCostsDeviationFunction</vt:lpstr>
      <vt:lpstr>financialPlanMaterialCostsPlan</vt:lpstr>
      <vt:lpstr>financialPlanMaterialCostsReasonFunction</vt:lpstr>
      <vt:lpstr>financialPlanOverheadCost</vt:lpstr>
      <vt:lpstr>financialPlanPersOverviewOverheadCompareFunction</vt:lpstr>
      <vt:lpstr>financialPlanPersOverviewOverheadCopy1</vt:lpstr>
      <vt:lpstr>financialPlanPersOverviewOverheadCopy2</vt:lpstr>
      <vt:lpstr>financialPlanPersOverviewOverheadCopy3</vt:lpstr>
      <vt:lpstr>financialPlanPersOverviewOverheadCopy4</vt:lpstr>
      <vt:lpstr>financialPlanPersOverviewOverheadCopy5</vt:lpstr>
      <vt:lpstr>financialPlanPersOverviewOverheadCopy6</vt:lpstr>
      <vt:lpstr>financialPlanPersOverviewOverheadCopy7</vt:lpstr>
      <vt:lpstr>financialPlanPersOverviewProjectCompareFunction</vt:lpstr>
      <vt:lpstr>financialPlanPersOverviewProjectCopy1</vt:lpstr>
      <vt:lpstr>financialPlanPersOverviewProjectCopy2</vt:lpstr>
      <vt:lpstr>financialPlanPersOverviewProjectCopy3</vt:lpstr>
      <vt:lpstr>financialPlanPersOverviewProjectCopy4</vt:lpstr>
      <vt:lpstr>financialPlanPersOverviewProjectCopy5</vt:lpstr>
      <vt:lpstr>financialPlanPersOverviewProjectCopy6</vt:lpstr>
      <vt:lpstr>financialPlanPersOverviewProjectCopy7</vt:lpstr>
      <vt:lpstr>financialPlanRequestFirst</vt:lpstr>
      <vt:lpstr>financialReportFunding</vt:lpstr>
      <vt:lpstr>financialReportFundingDeviationFunction</vt:lpstr>
      <vt:lpstr>financialReportFundingMa13Plan</vt:lpstr>
      <vt:lpstr>financialReportFundingPlan</vt:lpstr>
      <vt:lpstr>financialReportFundingReasonFunction</vt:lpstr>
      <vt:lpstr>financialReportIncomeEquity</vt:lpstr>
      <vt:lpstr>financialReportIncomeEquityDeviationFunction</vt:lpstr>
      <vt:lpstr>financialReportIncomeEquityPlan</vt:lpstr>
      <vt:lpstr>financialReportIncomeEquityReasonFunction</vt:lpstr>
      <vt:lpstr>financialReportMaterialCosts</vt:lpstr>
      <vt:lpstr>financialReportMaterialCostsDeviationFunction</vt:lpstr>
      <vt:lpstr>financialReportMaterialCostsPlan</vt:lpstr>
      <vt:lpstr>financialReportMaterialCostsReasonFunction</vt:lpstr>
      <vt:lpstr>financialReportOverheadCost</vt:lpstr>
      <vt:lpstr>financialReportPersOverviewOverheadCompareFunction</vt:lpstr>
      <vt:lpstr>financialReportPersOverviewOverheadCopy1</vt:lpstr>
      <vt:lpstr>financialReportPersOverviewOverheadCopy2</vt:lpstr>
      <vt:lpstr>financialReportPersOverviewOverheadCopy3</vt:lpstr>
      <vt:lpstr>financialReportPersOverviewOverheadCopy4</vt:lpstr>
      <vt:lpstr>financialReportPersOverviewOverheadCopy5</vt:lpstr>
      <vt:lpstr>financialReportPersOverviewOverheadCopy6</vt:lpstr>
      <vt:lpstr>financialReportPersOverviewProjectCompareFunction</vt:lpstr>
      <vt:lpstr>financialReportPersOverviewProjectCopy1</vt:lpstr>
      <vt:lpstr>financialReportPersOverviewProjectCopy2</vt:lpstr>
      <vt:lpstr>financialReportPersOverviewProjectCopy3</vt:lpstr>
      <vt:lpstr>financialReportPersOverviewProjectCopy4</vt:lpstr>
      <vt:lpstr>financialReportPersOverviewProjectCopy5</vt:lpstr>
      <vt:lpstr>financialReportPersOverviewProjectCopy6</vt:lpstr>
      <vt:lpstr>summaryFunding</vt:lpstr>
      <vt:lpstr>summaryIncomeEquity</vt:lpstr>
      <vt:lpstr>summaryMaterialCosts</vt:lpstr>
    </vt:vector>
  </TitlesOfParts>
  <Company>Magistrat Wien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Neuzil Patrick</dc:creator>
  <cp:lastModifiedBy>Kirschner Martina</cp:lastModifiedBy>
  <cp:lastPrinted>2022-02-20T08:12:44Z</cp:lastPrinted>
  <dcterms:created xsi:type="dcterms:W3CDTF">2019-01-14T10:17:49Z</dcterms:created>
  <dcterms:modified xsi:type="dcterms:W3CDTF">2024-09-09T12:55:07Z</dcterms:modified>
</cp:coreProperties>
</file>