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J:\FB EB&amp;J\Fördermittelmanagement\Finanzpläne_xlsx\"/>
    </mc:Choice>
  </mc:AlternateContent>
  <bookViews>
    <workbookView xWindow="-110" yWindow="-110" windowWidth="23270" windowHeight="12590" tabRatio="855" activeTab="1"/>
  </bookViews>
  <sheets>
    <sheet name="Erläuterungen (Fp)" sheetId="5" r:id="rId1"/>
    <sheet name="Finanzplan" sheetId="1" r:id="rId2"/>
    <sheet name="Personalübersicht (Fp)" sheetId="2" r:id="rId3"/>
    <sheet name="Zusammenfassung" sheetId="6" r:id="rId4"/>
    <sheet name="|" sheetId="7" r:id="rId5"/>
    <sheet name="Erläuterungen (Fb)" sheetId="8" r:id="rId6"/>
    <sheet name="Finanzbericht" sheetId="9" r:id="rId7"/>
    <sheet name="Personalübersicht (Fb)" sheetId="10" r:id="rId8"/>
  </sheets>
  <definedNames>
    <definedName name="_xlnm.Print_Titles" localSheetId="6">Finanzbericht!$1:$7</definedName>
    <definedName name="_xlnm.Print_Titles" localSheetId="1">Finanzplan!$1:$7</definedName>
    <definedName name="financialPlanFunding">Finanzplan!$B$69:$B$79</definedName>
    <definedName name="financialPlanFundingDeviationFunction">Finanzplan!$F$69:$F$79</definedName>
    <definedName name="financialPlanFundingOverallPlan">Finanzplan!$E$86</definedName>
    <definedName name="financialPlanFundingPlan">Finanzplan!$E$69:$E$79</definedName>
    <definedName name="financialPlanFundingReasonFunction">Finanzplan!$I$69:$I$79</definedName>
    <definedName name="financialPlanFundingStatusSelection">Finanzplan!$H$69:$H$79</definedName>
    <definedName name="financialPlanIncomeEquity">Finanzplan!$B$57:$B$65</definedName>
    <definedName name="financialPlanIncomeEquityDeviationFunction">Finanzplan!$F$57:$F$65</definedName>
    <definedName name="financialPlanIncomeEquityPlan">Finanzplan!$E$57:$E$65</definedName>
    <definedName name="financialPlanIncomeEquityReasonFunction">Finanzplan!$H$57:$H$65</definedName>
    <definedName name="financialPlanMaterialCosts">Finanzplan!$B$9:$B$39</definedName>
    <definedName name="financialPlanMaterialCostsDeviationFunction">Finanzplan!$F$9:$F$39</definedName>
    <definedName name="financialPlanMaterialCostsPlan">Finanzplan!$E$9:$E$39</definedName>
    <definedName name="financialPlanMaterialCostsReasonFunction">Finanzplan!$H$9:$H$39</definedName>
    <definedName name="financialPlanOverheadCost">Finanzplan!$E$41</definedName>
    <definedName name="financialPlanPersOverviewOverheadCompareFunction">'Personalübersicht (Fp)'!$K$4:$K$18</definedName>
    <definedName name="financialPlanPersOverviewOverheadCopy1">'Personalübersicht (Fp)'!$B$4:$E$19</definedName>
    <definedName name="financialPlanPersOverviewOverheadCopy2">'Personalübersicht (Fp)'!$G$4:$G$19</definedName>
    <definedName name="financialPlanPersOverviewOverheadCopy5">'Personalübersicht (Fp)'!$F$4:$F$19</definedName>
    <definedName name="financialPlanPersOverviewOverheadCopy6">'Personalübersicht (Fp)'!$H$4:$H$19</definedName>
    <definedName name="financialPlanPersOverviewOverheadEntryColMerge">'Personalübersicht (Fp)'!$D$4:$E$18</definedName>
    <definedName name="financialPlanPersOverviewProjectCompareFunction">'Personalübersicht (Fp)'!$K$25:$K$65</definedName>
    <definedName name="financialPlanPersOverviewProjectCopy1">'Personalübersicht (Fp)'!$B$25:$E$66</definedName>
    <definedName name="financialPlanPersOverviewProjectCopy2">'Personalübersicht (Fp)'!$G$25:$G$66</definedName>
    <definedName name="financialPlanPersOverviewProjectCopy5">'Personalübersicht (Fp)'!$F$25:$F$66</definedName>
    <definedName name="financialPlanPersOverviewProjectCopy6">'Personalübersicht (Fp)'!$H$25:$H$66</definedName>
    <definedName name="financialPlanRequestFirst">Finanzplan!$C$4</definedName>
    <definedName name="financialReportFunding">Finanzbericht!$B$69:$B$79</definedName>
    <definedName name="financialReportFundingDeviationFunction">Finanzbericht!$F$69:$F$79</definedName>
    <definedName name="financialReportFundingMa13Plan">Finanzbericht!$D$80</definedName>
    <definedName name="financialReportFundingPlan">Finanzbericht!$D$69:$D$79</definedName>
    <definedName name="financialReportFundingReasonFunction">Finanzbericht!$H$69:$H$79</definedName>
    <definedName name="financialReportIncomeEquity">Finanzbericht!$B$57:$B$65</definedName>
    <definedName name="financialReportIncomeEquityDeviationFunction">Finanzbericht!$F$57:$F$65</definedName>
    <definedName name="financialReportIncomeEquityPlan">Finanzbericht!$D$57:$D$65</definedName>
    <definedName name="financialReportIncomeEquityReasonFunction">Finanzbericht!$H$57:$H$65</definedName>
    <definedName name="financialReportMaterialCosts">Finanzbericht!$B$9:$B$39</definedName>
    <definedName name="financialReportMaterialCostsDeviationFunction">Finanzbericht!$F$9:$F$39</definedName>
    <definedName name="financialReportMaterialCostsPlan">Finanzbericht!$D$9:$D$39</definedName>
    <definedName name="financialReportMaterialCostsReasonFunction">Finanzbericht!$H$9:$H$39</definedName>
    <definedName name="financialReportOverheadCost">Finanzbericht!$D$41</definedName>
    <definedName name="financialReportPersOverviewOverheadCompareFunction">'Personalübersicht (Fb)'!$K$4:$K$18</definedName>
    <definedName name="financialReportPersOverviewOverheadCopy1">'Personalübersicht (Fb)'!$B$4:$E$19</definedName>
    <definedName name="financialReportPersOverviewOverheadCopy2">'Personalübersicht (Fb)'!$G$4:$G$19</definedName>
    <definedName name="financialReportPersOverviewOverheadCopy5">'Personalübersicht (Fb)'!$J$4:$J$19</definedName>
    <definedName name="financialReportPersOverviewOverheadCopy6">'Personalübersicht (Fb)'!$I$4:$I$19</definedName>
    <definedName name="financialReportPersOverviewOverheadEntryColMerge">'Personalübersicht (Fb)'!$D$4:$E$18</definedName>
    <definedName name="financialReportPersOverviewProjectCompareFunction">'Personalübersicht (Fb)'!$K$25:$K$65</definedName>
    <definedName name="financialReportPersOverviewProjectCopy1">'Personalübersicht (Fb)'!$B$25:$E$66</definedName>
    <definedName name="financialReportPersOverviewProjectCopy2">'Personalübersicht (Fb)'!$G$25:$G$66</definedName>
    <definedName name="financialReportPersOverviewProjectCopy5">'Personalübersicht (Fb)'!$J$25:$J$66</definedName>
    <definedName name="financialReportPersOverviewProjectCopy6">'Personalübersicht (Fb)'!$I$25:$I$66</definedName>
    <definedName name="summaryFunding">Zusammenfassung!$B$61:$E$71</definedName>
    <definedName name="summaryIncomeEquity">Zusammenfassung!$B$49:$E$57</definedName>
    <definedName name="summaryMaterialCosts">Zusammenfassung!$B$8:$E$38</definedName>
  </definedNames>
  <calcPr calcId="162913" concurrentCalc="0"/>
</workbook>
</file>

<file path=xl/calcChain.xml><?xml version="1.0" encoding="utf-8"?>
<calcChain xmlns="http://schemas.openxmlformats.org/spreadsheetml/2006/main">
  <c r="B70" i="9" l="1"/>
  <c r="B71" i="9"/>
  <c r="B72" i="9"/>
  <c r="B73" i="9"/>
  <c r="B74" i="9"/>
  <c r="B69" i="9"/>
  <c r="B58" i="9"/>
  <c r="B59" i="9"/>
  <c r="B60" i="9"/>
  <c r="B57" i="9"/>
  <c r="D41" i="9"/>
  <c r="B10" i="9"/>
  <c r="B11" i="9"/>
  <c r="B12" i="9"/>
  <c r="B13" i="9"/>
  <c r="B14" i="9"/>
  <c r="B15" i="9"/>
  <c r="B16" i="9"/>
  <c r="B17" i="9"/>
  <c r="B18" i="9"/>
  <c r="B19" i="9"/>
  <c r="B20" i="9"/>
  <c r="B21" i="9"/>
  <c r="B22" i="9"/>
  <c r="B23" i="9"/>
  <c r="B24" i="9"/>
  <c r="B25" i="9"/>
  <c r="B26" i="9"/>
  <c r="B27" i="9"/>
  <c r="B9" i="9"/>
  <c r="E40" i="1"/>
  <c r="H20" i="2"/>
  <c r="E45" i="1"/>
  <c r="H67" i="2"/>
  <c r="E46" i="1"/>
  <c r="E47" i="1"/>
  <c r="E51" i="1"/>
  <c r="E66" i="1"/>
  <c r="E81" i="1"/>
  <c r="E84" i="1"/>
  <c r="E86" i="1"/>
  <c r="D80" i="9"/>
  <c r="K65" i="10"/>
  <c r="K65" i="2"/>
  <c r="K64" i="10"/>
  <c r="K64" i="2"/>
  <c r="K63" i="10"/>
  <c r="K63" i="2"/>
  <c r="K62" i="10"/>
  <c r="K62" i="2"/>
  <c r="K61" i="10"/>
  <c r="K61" i="2"/>
  <c r="K60" i="10"/>
  <c r="K60" i="2"/>
  <c r="K18" i="10"/>
  <c r="K18" i="2"/>
  <c r="K17" i="10"/>
  <c r="K17" i="2"/>
  <c r="K16" i="10"/>
  <c r="K16" i="2"/>
  <c r="K15" i="10"/>
  <c r="K15" i="2"/>
  <c r="K14" i="10"/>
  <c r="K14" i="2"/>
  <c r="K13" i="10"/>
  <c r="K13" i="2"/>
  <c r="B76" i="9"/>
  <c r="B77" i="9"/>
  <c r="B78" i="9"/>
  <c r="B79" i="9"/>
  <c r="B75" i="9"/>
  <c r="D70" i="9"/>
  <c r="D71" i="9"/>
  <c r="D72" i="9"/>
  <c r="D73" i="9"/>
  <c r="D74" i="9"/>
  <c r="D75" i="9"/>
  <c r="D76" i="9"/>
  <c r="D77" i="9"/>
  <c r="D78" i="9"/>
  <c r="D79" i="9"/>
  <c r="D69" i="9"/>
  <c r="B62" i="9"/>
  <c r="B63" i="9"/>
  <c r="B64" i="9"/>
  <c r="B65" i="9"/>
  <c r="B61" i="9"/>
  <c r="D58" i="9"/>
  <c r="D59" i="9"/>
  <c r="D60" i="9"/>
  <c r="D61" i="9"/>
  <c r="D62" i="9"/>
  <c r="D63" i="9"/>
  <c r="D64" i="9"/>
  <c r="D65" i="9"/>
  <c r="D57" i="9"/>
  <c r="B29" i="9"/>
  <c r="B30" i="9"/>
  <c r="B31" i="9"/>
  <c r="B32" i="9"/>
  <c r="B33" i="9"/>
  <c r="B34" i="9"/>
  <c r="B35" i="9"/>
  <c r="B36" i="9"/>
  <c r="B37" i="9"/>
  <c r="B38" i="9"/>
  <c r="B39" i="9"/>
  <c r="B28"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9" i="9"/>
  <c r="H79" i="9"/>
  <c r="F79" i="9"/>
  <c r="B71" i="6"/>
  <c r="C71" i="6"/>
  <c r="D71" i="6"/>
  <c r="E71" i="6"/>
  <c r="I79" i="1"/>
  <c r="F79" i="1"/>
  <c r="H78" i="9"/>
  <c r="F78" i="9"/>
  <c r="B70" i="6"/>
  <c r="C70" i="6"/>
  <c r="D70" i="6"/>
  <c r="E70" i="6"/>
  <c r="I78" i="1"/>
  <c r="F78" i="1"/>
  <c r="H65" i="9"/>
  <c r="F65" i="9"/>
  <c r="B57" i="6"/>
  <c r="C57" i="6"/>
  <c r="D57" i="6"/>
  <c r="E57" i="6"/>
  <c r="H65" i="1"/>
  <c r="F65" i="1"/>
  <c r="H64" i="9"/>
  <c r="F64" i="9"/>
  <c r="B56" i="6"/>
  <c r="C56" i="6"/>
  <c r="D56" i="6"/>
  <c r="E56" i="6"/>
  <c r="H64" i="1"/>
  <c r="F64" i="1"/>
  <c r="H39" i="9"/>
  <c r="F39" i="9"/>
  <c r="B38" i="6"/>
  <c r="C38" i="6"/>
  <c r="D38" i="6"/>
  <c r="E38" i="6"/>
  <c r="H39" i="1"/>
  <c r="F39" i="1"/>
  <c r="H38" i="9"/>
  <c r="F38" i="9"/>
  <c r="B37" i="6"/>
  <c r="C37" i="6"/>
  <c r="D37" i="6"/>
  <c r="E37" i="6"/>
  <c r="H38" i="1"/>
  <c r="F38" i="1"/>
  <c r="H37" i="9"/>
  <c r="F37" i="9"/>
  <c r="B36" i="6"/>
  <c r="C36" i="6"/>
  <c r="D36" i="6"/>
  <c r="E36" i="6"/>
  <c r="H37" i="1"/>
  <c r="F37" i="1"/>
  <c r="G20" i="8"/>
  <c r="E20" i="8"/>
  <c r="D20" i="8"/>
  <c r="C20" i="8"/>
  <c r="G20" i="5"/>
  <c r="E20" i="5"/>
  <c r="D20" i="5"/>
  <c r="C20" i="5"/>
  <c r="E53" i="6"/>
  <c r="E54" i="6"/>
  <c r="E55" i="6"/>
  <c r="D53" i="6"/>
  <c r="D54" i="6"/>
  <c r="D55" i="6"/>
  <c r="C53" i="6"/>
  <c r="C54" i="6"/>
  <c r="C55" i="6"/>
  <c r="B53" i="6"/>
  <c r="B54" i="6"/>
  <c r="B55" i="6"/>
  <c r="H77" i="9"/>
  <c r="F77" i="9"/>
  <c r="B72" i="6"/>
  <c r="C72" i="6"/>
  <c r="D72" i="6"/>
  <c r="E72" i="6"/>
  <c r="I80" i="1"/>
  <c r="F80" i="1"/>
  <c r="D6" i="1"/>
  <c r="C6" i="1"/>
  <c r="E7" i="1"/>
  <c r="J3" i="2"/>
  <c r="C3" i="9"/>
  <c r="C2" i="9"/>
  <c r="E62" i="6"/>
  <c r="E63" i="6"/>
  <c r="E61" i="6"/>
  <c r="E64" i="6"/>
  <c r="E65" i="6"/>
  <c r="E66" i="6"/>
  <c r="E67" i="6"/>
  <c r="E68" i="6"/>
  <c r="E69" i="6"/>
  <c r="E73" i="6"/>
  <c r="D62" i="6"/>
  <c r="D63" i="6"/>
  <c r="D64" i="6"/>
  <c r="D65" i="6"/>
  <c r="D66" i="6"/>
  <c r="D67" i="6"/>
  <c r="D68" i="6"/>
  <c r="D69" i="6"/>
  <c r="D61" i="6"/>
  <c r="D73" i="6"/>
  <c r="D49" i="6"/>
  <c r="D50" i="6"/>
  <c r="D51" i="6"/>
  <c r="D52" i="6"/>
  <c r="D58" i="6"/>
  <c r="D76" i="6"/>
  <c r="C62" i="6"/>
  <c r="C63" i="6"/>
  <c r="C64" i="6"/>
  <c r="C65" i="6"/>
  <c r="C66" i="6"/>
  <c r="C67" i="6"/>
  <c r="C68" i="6"/>
  <c r="C69" i="6"/>
  <c r="C61" i="6"/>
  <c r="C73" i="6"/>
  <c r="H10" i="9"/>
  <c r="H11" i="9"/>
  <c r="H12" i="9"/>
  <c r="H13" i="9"/>
  <c r="H14" i="9"/>
  <c r="H15" i="9"/>
  <c r="H16" i="9"/>
  <c r="H17" i="9"/>
  <c r="H18" i="9"/>
  <c r="H19" i="9"/>
  <c r="H20" i="9"/>
  <c r="H21" i="9"/>
  <c r="H22" i="9"/>
  <c r="H23" i="9"/>
  <c r="H24" i="9"/>
  <c r="H25" i="9"/>
  <c r="H26" i="9"/>
  <c r="H27" i="9"/>
  <c r="H28" i="9"/>
  <c r="H29" i="9"/>
  <c r="H30" i="9"/>
  <c r="H31" i="9"/>
  <c r="H32" i="9"/>
  <c r="H33" i="9"/>
  <c r="H34" i="9"/>
  <c r="H35" i="9"/>
  <c r="H36" i="9"/>
  <c r="H41" i="9"/>
  <c r="H57" i="9"/>
  <c r="H58" i="9"/>
  <c r="H59" i="9"/>
  <c r="H60" i="9"/>
  <c r="H61" i="9"/>
  <c r="H62" i="9"/>
  <c r="H63" i="9"/>
  <c r="H67" i="9"/>
  <c r="H68" i="9"/>
  <c r="H69" i="9"/>
  <c r="H70" i="9"/>
  <c r="H71" i="9"/>
  <c r="H72" i="9"/>
  <c r="H73" i="9"/>
  <c r="H74" i="9"/>
  <c r="H75" i="9"/>
  <c r="H80" i="9"/>
  <c r="H9" i="9"/>
  <c r="F27" i="9"/>
  <c r="H27" i="1"/>
  <c r="F27" i="1"/>
  <c r="K11" i="10"/>
  <c r="I70" i="1"/>
  <c r="I71" i="1"/>
  <c r="I72" i="1"/>
  <c r="I73" i="1"/>
  <c r="I74" i="1"/>
  <c r="I75" i="1"/>
  <c r="I76" i="1"/>
  <c r="I77" i="1"/>
  <c r="I69" i="1"/>
  <c r="H49" i="1"/>
  <c r="H50" i="1"/>
  <c r="H54" i="1"/>
  <c r="H55" i="1"/>
  <c r="H56" i="1"/>
  <c r="H57" i="1"/>
  <c r="H58" i="1"/>
  <c r="H59" i="1"/>
  <c r="H60" i="1"/>
  <c r="H61" i="1"/>
  <c r="H62" i="1"/>
  <c r="H63" i="1"/>
  <c r="H41" i="1"/>
  <c r="H43" i="1"/>
  <c r="H44" i="1"/>
  <c r="H10" i="1"/>
  <c r="H11" i="1"/>
  <c r="H12" i="1"/>
  <c r="H13" i="1"/>
  <c r="H14" i="1"/>
  <c r="H15" i="1"/>
  <c r="H16" i="1"/>
  <c r="H17" i="1"/>
  <c r="H18" i="1"/>
  <c r="H19" i="1"/>
  <c r="H20" i="1"/>
  <c r="H21" i="1"/>
  <c r="H22" i="1"/>
  <c r="H23" i="1"/>
  <c r="H24" i="1"/>
  <c r="H25" i="1"/>
  <c r="H26" i="1"/>
  <c r="H28" i="1"/>
  <c r="H29" i="1"/>
  <c r="H30" i="1"/>
  <c r="H31" i="1"/>
  <c r="H32" i="1"/>
  <c r="H33" i="1"/>
  <c r="H34" i="1"/>
  <c r="H35" i="1"/>
  <c r="H36" i="1"/>
  <c r="F74" i="9"/>
  <c r="F75" i="9"/>
  <c r="F76" i="9"/>
  <c r="H76" i="9"/>
  <c r="F80" i="9"/>
  <c r="F13" i="9"/>
  <c r="F28" i="9"/>
  <c r="F29" i="9"/>
  <c r="F30" i="9"/>
  <c r="F31" i="9"/>
  <c r="F32" i="9"/>
  <c r="F33" i="9"/>
  <c r="F34" i="9"/>
  <c r="F35" i="9"/>
  <c r="F36" i="9"/>
  <c r="B9" i="6"/>
  <c r="B10" i="6"/>
  <c r="B11" i="6"/>
  <c r="B12" i="6"/>
  <c r="B13" i="6"/>
  <c r="B14" i="6"/>
  <c r="B15" i="6"/>
  <c r="B16" i="6"/>
  <c r="B17" i="6"/>
  <c r="B18" i="6"/>
  <c r="B19" i="6"/>
  <c r="B20" i="6"/>
  <c r="B21" i="6"/>
  <c r="B22" i="6"/>
  <c r="B23" i="6"/>
  <c r="B24" i="6"/>
  <c r="B25" i="6"/>
  <c r="B26" i="6"/>
  <c r="C40" i="1"/>
  <c r="C42" i="1"/>
  <c r="C47" i="1"/>
  <c r="C51" i="1"/>
  <c r="C53" i="1"/>
  <c r="C66" i="1"/>
  <c r="B28" i="6"/>
  <c r="B29" i="6"/>
  <c r="B30" i="6"/>
  <c r="B31" i="6"/>
  <c r="B32" i="6"/>
  <c r="B33" i="6"/>
  <c r="B34" i="6"/>
  <c r="B35" i="6"/>
  <c r="B27" i="6"/>
  <c r="E26" i="6"/>
  <c r="E27" i="6"/>
  <c r="E28" i="6"/>
  <c r="E29" i="6"/>
  <c r="E30" i="6"/>
  <c r="E31" i="6"/>
  <c r="E32" i="6"/>
  <c r="E33" i="6"/>
  <c r="E34" i="6"/>
  <c r="E35" i="6"/>
  <c r="D26" i="6"/>
  <c r="D27" i="6"/>
  <c r="D28" i="6"/>
  <c r="D29" i="6"/>
  <c r="D30" i="6"/>
  <c r="D31" i="6"/>
  <c r="D32" i="6"/>
  <c r="D33" i="6"/>
  <c r="D34" i="6"/>
  <c r="D35" i="6"/>
  <c r="C26" i="6"/>
  <c r="C27" i="6"/>
  <c r="C28" i="6"/>
  <c r="C29" i="6"/>
  <c r="C30" i="6"/>
  <c r="C31" i="6"/>
  <c r="C32" i="6"/>
  <c r="C33" i="6"/>
  <c r="C34" i="6"/>
  <c r="C35" i="6"/>
  <c r="F61" i="1"/>
  <c r="F28" i="1"/>
  <c r="F29" i="1"/>
  <c r="F30" i="1"/>
  <c r="F31" i="1"/>
  <c r="F32" i="1"/>
  <c r="F33" i="1"/>
  <c r="F34" i="1"/>
  <c r="F35" i="1"/>
  <c r="F36" i="1"/>
  <c r="C4" i="9"/>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6" i="10"/>
  <c r="K25" i="10"/>
  <c r="K5" i="10"/>
  <c r="K6" i="10"/>
  <c r="K7" i="10"/>
  <c r="K8" i="10"/>
  <c r="K9" i="10"/>
  <c r="K10" i="10"/>
  <c r="K12" i="10"/>
  <c r="K19" i="10"/>
  <c r="K4" i="10"/>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6" i="2"/>
  <c r="K25" i="2"/>
  <c r="K5" i="2"/>
  <c r="K6" i="2"/>
  <c r="K7" i="2"/>
  <c r="K8" i="2"/>
  <c r="K9" i="2"/>
  <c r="K10" i="2"/>
  <c r="K11" i="2"/>
  <c r="K12" i="2"/>
  <c r="K19" i="2"/>
  <c r="K4" i="2"/>
  <c r="B67" i="6"/>
  <c r="B68" i="6"/>
  <c r="B69" i="6"/>
  <c r="B66" i="6"/>
  <c r="F74" i="1"/>
  <c r="F75" i="1"/>
  <c r="F76" i="1"/>
  <c r="F18" i="1"/>
  <c r="F13" i="1"/>
  <c r="F63" i="9"/>
  <c r="F18" i="9"/>
  <c r="F47" i="8"/>
  <c r="F46" i="5"/>
  <c r="F40" i="8"/>
  <c r="F41" i="8"/>
  <c r="F42" i="8"/>
  <c r="F43" i="8"/>
  <c r="F31" i="8"/>
  <c r="F27" i="8"/>
  <c r="F31" i="5"/>
  <c r="F26" i="5"/>
  <c r="F26" i="8"/>
  <c r="B62" i="6"/>
  <c r="E17" i="6"/>
  <c r="D17" i="6"/>
  <c r="C17" i="6"/>
  <c r="E12" i="6"/>
  <c r="D12" i="6"/>
  <c r="C12" i="6"/>
  <c r="C1" i="6"/>
  <c r="D81" i="9"/>
  <c r="E81" i="9"/>
  <c r="C81" i="9"/>
  <c r="D66" i="9"/>
  <c r="E66" i="9"/>
  <c r="F66" i="9"/>
  <c r="E84" i="9"/>
  <c r="C66" i="9"/>
  <c r="C84" i="9"/>
  <c r="D40" i="9"/>
  <c r="I20" i="10"/>
  <c r="D45" i="9"/>
  <c r="I67" i="10"/>
  <c r="D46" i="9"/>
  <c r="D47" i="9"/>
  <c r="D51" i="9"/>
  <c r="D42" i="9"/>
  <c r="E40" i="9"/>
  <c r="H20" i="10"/>
  <c r="E45" i="9"/>
  <c r="H67" i="10"/>
  <c r="E46" i="9"/>
  <c r="E47" i="9"/>
  <c r="E51" i="9"/>
  <c r="E53" i="9"/>
  <c r="C40" i="9"/>
  <c r="C47" i="9"/>
  <c r="C51" i="9"/>
  <c r="C53" i="9"/>
  <c r="D81" i="1"/>
  <c r="F81" i="1"/>
  <c r="C81" i="1"/>
  <c r="D66" i="1"/>
  <c r="D40" i="1"/>
  <c r="D42" i="1"/>
  <c r="F40" i="1"/>
  <c r="E42" i="1"/>
  <c r="C5" i="9"/>
  <c r="K23" i="10"/>
  <c r="F24" i="10"/>
  <c r="C1" i="9"/>
  <c r="F24" i="2"/>
  <c r="F3" i="2"/>
  <c r="J67" i="10"/>
  <c r="K67" i="10"/>
  <c r="F67" i="10"/>
  <c r="J20" i="10"/>
  <c r="E52" i="9"/>
  <c r="F20" i="10"/>
  <c r="F73" i="9"/>
  <c r="F72" i="9"/>
  <c r="F71" i="9"/>
  <c r="F70" i="9"/>
  <c r="F69" i="9"/>
  <c r="F62" i="9"/>
  <c r="F61" i="9"/>
  <c r="F60" i="9"/>
  <c r="F59" i="9"/>
  <c r="F58" i="9"/>
  <c r="F57" i="9"/>
  <c r="C52" i="9"/>
  <c r="C48" i="9"/>
  <c r="F41" i="9"/>
  <c r="F26" i="9"/>
  <c r="F25" i="9"/>
  <c r="F24" i="9"/>
  <c r="F23" i="9"/>
  <c r="F22" i="9"/>
  <c r="F21" i="9"/>
  <c r="F20" i="9"/>
  <c r="F19" i="9"/>
  <c r="F17" i="9"/>
  <c r="F16" i="9"/>
  <c r="F15" i="9"/>
  <c r="F14" i="9"/>
  <c r="F12" i="9"/>
  <c r="F11" i="9"/>
  <c r="F10" i="9"/>
  <c r="F9" i="9"/>
  <c r="C30" i="8"/>
  <c r="D30" i="8"/>
  <c r="E30" i="8"/>
  <c r="E46" i="8"/>
  <c r="E48" i="8"/>
  <c r="G43" i="8"/>
  <c r="F44" i="8"/>
  <c r="G44" i="8"/>
  <c r="F45" i="8"/>
  <c r="G45" i="8"/>
  <c r="D46" i="8"/>
  <c r="D48" i="8"/>
  <c r="G49" i="8"/>
  <c r="G50" i="8"/>
  <c r="F51" i="8"/>
  <c r="G51" i="8"/>
  <c r="F52" i="8"/>
  <c r="G52" i="8"/>
  <c r="C53" i="8"/>
  <c r="C54" i="8"/>
  <c r="D53" i="8"/>
  <c r="D54" i="8"/>
  <c r="E53" i="8"/>
  <c r="E54" i="8"/>
  <c r="F54" i="8"/>
  <c r="G55" i="8"/>
  <c r="G56" i="8"/>
  <c r="C58" i="8"/>
  <c r="C46" i="8"/>
  <c r="C57" i="8"/>
  <c r="C59" i="8"/>
  <c r="D58" i="8"/>
  <c r="E58" i="8"/>
  <c r="G61" i="8"/>
  <c r="G62" i="8"/>
  <c r="F63" i="8"/>
  <c r="G63" i="8"/>
  <c r="F64" i="8"/>
  <c r="G64" i="8"/>
  <c r="F65" i="8"/>
  <c r="G65" i="8"/>
  <c r="F66" i="8"/>
  <c r="G66" i="8"/>
  <c r="F67" i="8"/>
  <c r="G67" i="8"/>
  <c r="F68" i="8"/>
  <c r="G68" i="8"/>
  <c r="C69" i="8"/>
  <c r="C78" i="8"/>
  <c r="C81" i="8"/>
  <c r="C83" i="8"/>
  <c r="D69" i="8"/>
  <c r="D78" i="8"/>
  <c r="D81" i="8"/>
  <c r="E69" i="8"/>
  <c r="F72" i="8"/>
  <c r="G72" i="8"/>
  <c r="F73" i="8"/>
  <c r="G73" i="8"/>
  <c r="F74" i="8"/>
  <c r="G74" i="8"/>
  <c r="F75" i="8"/>
  <c r="G75" i="8"/>
  <c r="F76" i="8"/>
  <c r="G76" i="8"/>
  <c r="F77" i="8"/>
  <c r="G77" i="8"/>
  <c r="E78" i="8"/>
  <c r="F78" i="8"/>
  <c r="G79" i="8"/>
  <c r="G80" i="8"/>
  <c r="F45" i="9"/>
  <c r="L20" i="10"/>
  <c r="K20" i="10"/>
  <c r="E81" i="8"/>
  <c r="C48" i="8"/>
  <c r="F53" i="8"/>
  <c r="C3" i="6"/>
  <c r="B63" i="6"/>
  <c r="B64" i="6"/>
  <c r="B65" i="6"/>
  <c r="B61" i="6"/>
  <c r="E50" i="6"/>
  <c r="E49" i="6"/>
  <c r="E51" i="6"/>
  <c r="E52" i="6"/>
  <c r="E58" i="6"/>
  <c r="C50" i="6"/>
  <c r="C51" i="6"/>
  <c r="C52" i="6"/>
  <c r="C49" i="6"/>
  <c r="B50" i="6"/>
  <c r="B51" i="6"/>
  <c r="B52" i="6"/>
  <c r="B49" i="6"/>
  <c r="E9" i="6"/>
  <c r="E10" i="6"/>
  <c r="E11" i="6"/>
  <c r="E13" i="6"/>
  <c r="E14" i="6"/>
  <c r="E15" i="6"/>
  <c r="E16" i="6"/>
  <c r="E18" i="6"/>
  <c r="E19" i="6"/>
  <c r="E20" i="6"/>
  <c r="E21" i="6"/>
  <c r="E22" i="6"/>
  <c r="E23" i="6"/>
  <c r="E24" i="6"/>
  <c r="E25" i="6"/>
  <c r="E8" i="6"/>
  <c r="E39" i="6"/>
  <c r="E42" i="6"/>
  <c r="E45" i="6"/>
  <c r="E76" i="6"/>
  <c r="E78" i="6"/>
  <c r="D9" i="6"/>
  <c r="D10" i="6"/>
  <c r="D11" i="6"/>
  <c r="D13" i="6"/>
  <c r="D14" i="6"/>
  <c r="D15" i="6"/>
  <c r="D16" i="6"/>
  <c r="D18" i="6"/>
  <c r="D19" i="6"/>
  <c r="D20" i="6"/>
  <c r="D21" i="6"/>
  <c r="D22" i="6"/>
  <c r="D23" i="6"/>
  <c r="D24" i="6"/>
  <c r="D25" i="6"/>
  <c r="D8" i="6"/>
  <c r="D39" i="6"/>
  <c r="I20" i="2"/>
  <c r="D45" i="1"/>
  <c r="I67" i="2"/>
  <c r="D46" i="1"/>
  <c r="D47" i="1"/>
  <c r="D42" i="6"/>
  <c r="D45" i="6"/>
  <c r="C9" i="6"/>
  <c r="C10" i="6"/>
  <c r="C11" i="6"/>
  <c r="C13" i="6"/>
  <c r="C14" i="6"/>
  <c r="C15" i="6"/>
  <c r="C16" i="6"/>
  <c r="C18" i="6"/>
  <c r="C19" i="6"/>
  <c r="C20" i="6"/>
  <c r="C21" i="6"/>
  <c r="C22" i="6"/>
  <c r="C23" i="6"/>
  <c r="C24" i="6"/>
  <c r="C25" i="6"/>
  <c r="C8" i="6"/>
  <c r="B8" i="6"/>
  <c r="C2" i="6"/>
  <c r="C4" i="6"/>
  <c r="E6" i="6"/>
  <c r="F16" i="1"/>
  <c r="F72" i="1"/>
  <c r="F41" i="1"/>
  <c r="F9" i="1"/>
  <c r="H9" i="1"/>
  <c r="F67" i="2"/>
  <c r="F58" i="1"/>
  <c r="F59" i="1"/>
  <c r="F60" i="1"/>
  <c r="F62" i="1"/>
  <c r="F63" i="1"/>
  <c r="J20" i="2"/>
  <c r="F20" i="2"/>
  <c r="F45" i="1"/>
  <c r="F46" i="1"/>
  <c r="J67" i="2"/>
  <c r="G78" i="5"/>
  <c r="G77" i="5"/>
  <c r="E76" i="5"/>
  <c r="D76" i="5"/>
  <c r="D68" i="5"/>
  <c r="D79" i="5"/>
  <c r="D45" i="5"/>
  <c r="D52" i="5"/>
  <c r="D56" i="5"/>
  <c r="D81" i="5"/>
  <c r="C76" i="5"/>
  <c r="G75" i="5"/>
  <c r="F75" i="5"/>
  <c r="G74" i="5"/>
  <c r="F74" i="5"/>
  <c r="G73" i="5"/>
  <c r="F73" i="5"/>
  <c r="G72" i="5"/>
  <c r="F72" i="5"/>
  <c r="G71" i="5"/>
  <c r="F71" i="5"/>
  <c r="E68" i="5"/>
  <c r="F68" i="5"/>
  <c r="C68" i="5"/>
  <c r="C79" i="5"/>
  <c r="C45" i="5"/>
  <c r="C52" i="5"/>
  <c r="C56" i="5"/>
  <c r="C81" i="5"/>
  <c r="G67" i="5"/>
  <c r="F67" i="5"/>
  <c r="G66" i="5"/>
  <c r="F66" i="5"/>
  <c r="G65" i="5"/>
  <c r="F65" i="5"/>
  <c r="G64" i="5"/>
  <c r="F64" i="5"/>
  <c r="G63" i="5"/>
  <c r="F63" i="5"/>
  <c r="F62" i="5"/>
  <c r="G62" i="5"/>
  <c r="G61" i="5"/>
  <c r="G60" i="5"/>
  <c r="D57" i="5"/>
  <c r="C57" i="5"/>
  <c r="G55" i="5"/>
  <c r="G54" i="5"/>
  <c r="D53" i="5"/>
  <c r="C58" i="5"/>
  <c r="C53" i="5"/>
  <c r="G49" i="5"/>
  <c r="G48" i="5"/>
  <c r="E45" i="5"/>
  <c r="F45" i="5"/>
  <c r="E47" i="5"/>
  <c r="C47" i="5"/>
  <c r="G44" i="5"/>
  <c r="F44" i="5"/>
  <c r="G43" i="5"/>
  <c r="F43" i="5"/>
  <c r="F42" i="5"/>
  <c r="G42" i="5"/>
  <c r="D58" i="5"/>
  <c r="E57" i="5"/>
  <c r="E52" i="5"/>
  <c r="E56" i="5"/>
  <c r="E58" i="5"/>
  <c r="F58" i="5"/>
  <c r="D47" i="5"/>
  <c r="F70" i="1"/>
  <c r="F71" i="1"/>
  <c r="F73" i="1"/>
  <c r="F77" i="1"/>
  <c r="F69" i="1"/>
  <c r="F57" i="1"/>
  <c r="L20" i="2"/>
  <c r="C52" i="1"/>
  <c r="C48" i="1"/>
  <c r="L67" i="2"/>
  <c r="F10" i="1"/>
  <c r="F11" i="1"/>
  <c r="F12" i="1"/>
  <c r="F14" i="1"/>
  <c r="F15" i="1"/>
  <c r="F17" i="1"/>
  <c r="F19" i="1"/>
  <c r="F20" i="1"/>
  <c r="F21" i="1"/>
  <c r="F22" i="1"/>
  <c r="F23" i="1"/>
  <c r="F24" i="1"/>
  <c r="F25" i="1"/>
  <c r="F26" i="1"/>
  <c r="K67" i="2"/>
  <c r="H46" i="1"/>
  <c r="K20" i="2"/>
  <c r="F51" i="5"/>
  <c r="G51" i="5"/>
  <c r="F50" i="5"/>
  <c r="G50" i="5"/>
  <c r="E53" i="5"/>
  <c r="F53" i="5"/>
  <c r="F57" i="5"/>
  <c r="G57" i="5"/>
  <c r="F56" i="5"/>
  <c r="D7" i="1"/>
  <c r="D6" i="6"/>
  <c r="H24" i="10"/>
  <c r="H3" i="10"/>
  <c r="J3" i="10"/>
  <c r="I24" i="10"/>
  <c r="C39" i="6"/>
  <c r="C42" i="6"/>
  <c r="C45" i="6"/>
  <c r="C58" i="6"/>
  <c r="C76" i="6"/>
  <c r="D6" i="9"/>
  <c r="J24" i="10"/>
  <c r="G7" i="9"/>
  <c r="E48" i="1"/>
  <c r="H45" i="9"/>
  <c r="E57" i="8"/>
  <c r="E59" i="8"/>
  <c r="I3" i="2"/>
  <c r="D52" i="9"/>
  <c r="F52" i="9"/>
  <c r="H52" i="9"/>
  <c r="F58" i="8"/>
  <c r="G58" i="8"/>
  <c r="L67" i="10"/>
  <c r="I2" i="2"/>
  <c r="G7" i="1"/>
  <c r="H45" i="1"/>
  <c r="D52" i="1"/>
  <c r="E52" i="1"/>
  <c r="F52" i="1"/>
  <c r="E79" i="5"/>
  <c r="E83" i="8"/>
  <c r="F46" i="8"/>
  <c r="I24" i="2"/>
  <c r="E81" i="5"/>
  <c r="F81" i="5"/>
  <c r="F52" i="5"/>
  <c r="D57" i="8"/>
  <c r="J24" i="2"/>
  <c r="F76" i="5"/>
  <c r="F69" i="8"/>
  <c r="F47" i="1"/>
  <c r="D48" i="1"/>
  <c r="F79" i="5"/>
  <c r="H52" i="1"/>
  <c r="D59" i="8"/>
  <c r="F59" i="8"/>
  <c r="F57" i="8"/>
  <c r="D83" i="8"/>
  <c r="F46" i="9"/>
  <c r="H46" i="9"/>
  <c r="E48" i="9"/>
  <c r="F47" i="9"/>
  <c r="D48" i="9"/>
  <c r="F83" i="8"/>
  <c r="F81" i="8"/>
  <c r="F3" i="10"/>
  <c r="I3" i="10"/>
  <c r="C6" i="9"/>
  <c r="K2" i="10"/>
  <c r="I23" i="10"/>
  <c r="I2" i="10"/>
  <c r="C7" i="1"/>
  <c r="C6" i="6"/>
  <c r="I23" i="2"/>
  <c r="E7" i="9"/>
  <c r="D7" i="9"/>
  <c r="C7" i="9"/>
  <c r="D51" i="1"/>
  <c r="D53" i="1"/>
  <c r="C42" i="9"/>
  <c r="E42" i="9"/>
  <c r="D84" i="1"/>
  <c r="F81" i="9"/>
  <c r="E53" i="1"/>
  <c r="D53" i="9"/>
  <c r="F51" i="9"/>
  <c r="F40" i="9"/>
  <c r="F51" i="1"/>
  <c r="C84" i="1"/>
  <c r="C86" i="1"/>
  <c r="E86" i="9"/>
  <c r="H86" i="9"/>
  <c r="F66" i="1"/>
  <c r="C86" i="9"/>
  <c r="C78" i="6"/>
  <c r="D84" i="9"/>
  <c r="D86" i="9"/>
  <c r="D86" i="1"/>
  <c r="F86" i="1"/>
  <c r="F84" i="1"/>
  <c r="D78" i="6"/>
  <c r="F86" i="9"/>
  <c r="F84" i="9"/>
</calcChain>
</file>

<file path=xl/comments1.xml><?xml version="1.0" encoding="utf-8"?>
<comments xmlns="http://schemas.openxmlformats.org/spreadsheetml/2006/main">
  <authors>
    <author>Neuzil Patrick</author>
  </authors>
  <commentList>
    <comment ref="H68" authorId="0" shapeId="0">
      <text>
        <r>
          <rPr>
            <b/>
            <sz val="9"/>
            <color indexed="81"/>
            <rFont val="Segoe UI"/>
            <family val="2"/>
          </rPr>
          <t>Neuzil Patrick:</t>
        </r>
        <r>
          <rPr>
            <sz val="9"/>
            <color indexed="81"/>
            <rFont val="Segoe UI"/>
            <family val="2"/>
          </rPr>
          <t xml:space="preserve">
Hier ist der Status der jeweiligen Förderung anzuführen; Auswahlfeld: bewilligt oder angesucht
</t>
        </r>
      </text>
    </comment>
  </commentList>
</comments>
</file>

<file path=xl/sharedStrings.xml><?xml version="1.0" encoding="utf-8"?>
<sst xmlns="http://schemas.openxmlformats.org/spreadsheetml/2006/main" count="398" uniqueCount="146">
  <si>
    <t>Miete und Betriebskosten</t>
  </si>
  <si>
    <t>Gas/Strom/Heizung</t>
  </si>
  <si>
    <t>Telefon inkl. Onlinekosten</t>
  </si>
  <si>
    <t>Büromaterial</t>
  </si>
  <si>
    <t>Versicherungen, Leasingverträge</t>
  </si>
  <si>
    <t>Sonstiges Verbrauchsmaterial</t>
  </si>
  <si>
    <t>Fachliteratur/Abos</t>
  </si>
  <si>
    <t>Fahrt- und Reisekosten</t>
  </si>
  <si>
    <t>Weiterbildung</t>
  </si>
  <si>
    <t>Honorare (Rechts- und Beratungskosten, Supervision, etc.)</t>
  </si>
  <si>
    <t>davon Overheadkosten</t>
  </si>
  <si>
    <t>GESAMT</t>
  </si>
  <si>
    <t>1. Sachkosten</t>
  </si>
  <si>
    <t>Overheadkosten in %</t>
  </si>
  <si>
    <t>Overhead</t>
  </si>
  <si>
    <t>Angebot/Projekt</t>
  </si>
  <si>
    <t>Funktion</t>
  </si>
  <si>
    <t>Eintritt</t>
  </si>
  <si>
    <t>Lohnkosten inkl. LNK</t>
  </si>
  <si>
    <t>Overhead SUMME</t>
  </si>
  <si>
    <t>2. Personalkosten</t>
  </si>
  <si>
    <t>3. Gesamtkosten</t>
  </si>
  <si>
    <t>davon Overhead</t>
  </si>
  <si>
    <t>Overhead in %</t>
  </si>
  <si>
    <t>Summe</t>
  </si>
  <si>
    <t>Spenden</t>
  </si>
  <si>
    <t>Sponsoring</t>
  </si>
  <si>
    <t>Eigene Einnahmen (Mitgliedsbeiträge, Unkostenbeiträge,…)</t>
  </si>
  <si>
    <t>4. Einnahmen/Eigenmittel</t>
  </si>
  <si>
    <t>5. Förderungen</t>
  </si>
  <si>
    <t>Gesamterfordernis</t>
  </si>
  <si>
    <t xml:space="preserve">Fördervorhaben: </t>
  </si>
  <si>
    <t>Ausgaben</t>
  </si>
  <si>
    <t>Einnahmen</t>
  </si>
  <si>
    <t>6. Gesamteinnahmen</t>
  </si>
  <si>
    <t>Informationsmaterial/ Öffentlichkeitsarbeit</t>
  </si>
  <si>
    <t>Für das Jahr:</t>
  </si>
  <si>
    <t>Pädagogische Erfordernisse</t>
  </si>
  <si>
    <t xml:space="preserve">EU </t>
  </si>
  <si>
    <t>Bundesministerium</t>
  </si>
  <si>
    <t>Sonstige</t>
  </si>
  <si>
    <t>Abw. in %</t>
  </si>
  <si>
    <t>EU</t>
  </si>
  <si>
    <t>Begründung:</t>
  </si>
  <si>
    <t>PLAN/IST:</t>
  </si>
  <si>
    <t>Overheadkosten:</t>
  </si>
  <si>
    <t>Zu den Overheadkosten zählen:</t>
  </si>
  <si>
    <t>Sachkosten:</t>
  </si>
  <si>
    <t>Personalkosten:</t>
  </si>
  <si>
    <t>in%</t>
  </si>
  <si>
    <t>Zusätzlicher Standort</t>
  </si>
  <si>
    <t/>
  </si>
  <si>
    <t>Barrierefreie Sanitäranlagen</t>
  </si>
  <si>
    <t>-</t>
  </si>
  <si>
    <t>Zusätzliches Angebot inkl. neuer Standort</t>
  </si>
  <si>
    <t>in Euro</t>
  </si>
  <si>
    <t>Reparaturen, Instandhaltungen</t>
  </si>
  <si>
    <t>Förderart:</t>
  </si>
  <si>
    <t>Gesamtförderung</t>
  </si>
  <si>
    <t>Einzeförderung</t>
  </si>
  <si>
    <t>Status</t>
  </si>
  <si>
    <t>angesucht</t>
  </si>
  <si>
    <t>bewilligt</t>
  </si>
  <si>
    <t>Förderwerber*in:</t>
  </si>
  <si>
    <t>Geringwertige Wirtschaftsgüter (Investitionen bis zu EUR 1.000,--)</t>
  </si>
  <si>
    <t>Investitionen über EUR 1.000,--</t>
  </si>
  <si>
    <t>Differenz (Gesamteinnahmen - Gesamtausgaben)</t>
  </si>
  <si>
    <t>Förderjahr:</t>
  </si>
  <si>
    <t xml:space="preserve">Fördergegenstand: </t>
  </si>
  <si>
    <t>Fördernehmer*in:</t>
  </si>
  <si>
    <t>Fördergegenstand:</t>
  </si>
  <si>
    <t>Anstellungszeitraum im Förderjahr in Monaten</t>
  </si>
  <si>
    <t>&lt;- Bitte Begründung angeben</t>
  </si>
  <si>
    <r>
      <t>Stadt Wien (</t>
    </r>
    <r>
      <rPr>
        <b/>
        <sz val="11"/>
        <color indexed="8"/>
        <rFont val="Lucida Sans"/>
        <family val="2"/>
      </rPr>
      <t>OHNE</t>
    </r>
    <r>
      <rPr>
        <sz val="11"/>
        <color indexed="8"/>
        <rFont val="Lucida Sans"/>
        <family val="2"/>
      </rPr>
      <t xml:space="preserve"> MA 13)</t>
    </r>
  </si>
  <si>
    <r>
      <t xml:space="preserve">Bundesministerium, </t>
    </r>
    <r>
      <rPr>
        <sz val="8"/>
        <color indexed="8"/>
        <rFont val="Lucida Sans"/>
        <family val="2"/>
      </rPr>
      <t>bitte jedes Ministerium einzeln anführen</t>
    </r>
  </si>
  <si>
    <r>
      <t>Stadt Wien (</t>
    </r>
    <r>
      <rPr>
        <b/>
        <sz val="11"/>
        <color indexed="8"/>
        <rFont val="Lucida Sans"/>
        <family val="2"/>
      </rPr>
      <t>OHNE</t>
    </r>
    <r>
      <rPr>
        <sz val="11"/>
        <color indexed="8"/>
        <rFont val="Lucida Sans"/>
        <family val="2"/>
      </rPr>
      <t xml:space="preserve"> MA 13);</t>
    </r>
    <r>
      <rPr>
        <sz val="8"/>
        <color indexed="8"/>
        <rFont val="Lucida Sans"/>
        <family val="2"/>
      </rPr>
      <t xml:space="preserve"> bitte jede Magistratsabteilung einzeln anführen</t>
    </r>
  </si>
  <si>
    <r>
      <rPr>
        <b/>
        <sz val="8"/>
        <color indexed="8"/>
        <rFont val="Lucida Sans"/>
        <family val="2"/>
      </rPr>
      <t>NICHT BEFÜLLBAR</t>
    </r>
    <r>
      <rPr>
        <sz val="8"/>
        <color indexed="8"/>
        <rFont val="Lucida Sans"/>
        <family val="2"/>
      </rPr>
      <t>, wird automatisch berechnet; Die Differenz ergibt sich aus den Gesamteinnahmen abzüglich der Gesamtausgaben und stellt das Jahresergebnis dar.</t>
    </r>
  </si>
  <si>
    <r>
      <t xml:space="preserve">Stadt Wien </t>
    </r>
    <r>
      <rPr>
        <b/>
        <sz val="11"/>
        <color indexed="8"/>
        <rFont val="Lucida Sans"/>
        <family val="2"/>
      </rPr>
      <t>(OHNE MA 13)</t>
    </r>
  </si>
  <si>
    <t xml:space="preserve">Name laut ZVR-Auszug/Firmenbuchauszug </t>
  </si>
  <si>
    <t>Hier sind entweder durchgehend die Plan-Werte ODER Ist-Werte einzufügen. Sofern die Ist-Werte bereits vorliegen, wären diese den Plan-Werten vorzuziehen.</t>
  </si>
  <si>
    <t>Sämtliche Sachkosten wie z.B. Mieten inkl. Technik und Reinigung bei zentralen Geschäftsstellen.</t>
  </si>
  <si>
    <t>Hier können auch noch weitere Positionen hinzugefügt werden. Die Positionen müssen jedoch dem Österreichischen Kontenrahmen entsprechen. Um Kontinuität und Vergleichbarkeit bei den Anträgen und Abrechnungen gewährleisten zu können, ist auf eine einheitliche Zuordnung der Ausgaben zu den Kostenarten zu achten. So muss z.B. im Rahmen der Abrechnung auch gewährleistet werden können, dass bei den Finanzberichten eine einfache Vergleichbarkeit zu den Einzelkontennachweisen herzustellen ist.</t>
  </si>
  <si>
    <t>Abw. in %:</t>
  </si>
  <si>
    <t>Gesamterfordernis:</t>
  </si>
  <si>
    <r>
      <rPr>
        <b/>
        <sz val="8"/>
        <color indexed="8"/>
        <rFont val="Lucida Sans"/>
        <family val="2"/>
      </rPr>
      <t>NICHT BEFÜLLBAR</t>
    </r>
    <r>
      <rPr>
        <sz val="8"/>
        <color indexed="8"/>
        <rFont val="Lucida Sans"/>
        <family val="2"/>
      </rPr>
      <t>, wird automatisch berechnet; Das Gesamterfordernis ergibt sich aus den geplanten Ausgaben abzüglich der geplanten Einnahmen. Die Differenz stellt den Förderbedarf des Vorhabens/Projekts bei der MA 13 dar.</t>
    </r>
  </si>
  <si>
    <t>Kopier- und Druckkosten</t>
  </si>
  <si>
    <t>Beiträge, Gebühren, Bankspesen</t>
  </si>
  <si>
    <r>
      <t xml:space="preserve">Bezirk, </t>
    </r>
    <r>
      <rPr>
        <sz val="8"/>
        <color indexed="8"/>
        <rFont val="Lucida Sans"/>
        <family val="2"/>
      </rPr>
      <t>bitte den jeweiligen Bezirk anführen</t>
    </r>
  </si>
  <si>
    <t>Porto</t>
  </si>
  <si>
    <t>Reinigung</t>
  </si>
  <si>
    <r>
      <t>Bezirk</t>
    </r>
    <r>
      <rPr>
        <sz val="11"/>
        <color indexed="8"/>
        <rFont val="Lucida Sans"/>
        <family val="2"/>
      </rPr>
      <t xml:space="preserve">, </t>
    </r>
    <r>
      <rPr>
        <sz val="8"/>
        <color indexed="8"/>
        <rFont val="Lucida Sans"/>
        <family val="2"/>
      </rPr>
      <t>bitte den jeweiligen Bezirk anführen</t>
    </r>
  </si>
  <si>
    <t>Angebot / Projekt</t>
  </si>
  <si>
    <t>Overhead bzw. Gemeinkosten (indirekte Kosten) sind jene Kosten, die nicht direkt einem Angebot/Projekt zugerechnet werden können. Dazu zählen z.B. Verwaltungspersonal und Sachkosten für zentralen Aufwand. Sollten für einzelne Positionen Berechnungsschlüssel vorliegen, können diese entsprechen aliquotiert den Overheadkosten zugerechnet werden. Dies gilt sowohl für Personal- als auch Sachkosten.</t>
  </si>
  <si>
    <t>Sämtliche Sachkosten, wie z.B. Mieten inkl. Technik und Reinigung bei zentralen Geschäftsstellen</t>
  </si>
  <si>
    <t>Hier können auch noch weitere Positionen hinzugefügt werden. Die Positionen müssen jedoch dem Österreichischen Kontenrahmen entsprechen. Zwecks Vergleichbarkeit muss die Struktur des Finanzberichts der Struktur des Finanzplans entsprechen (gleiche Kostenpositionenf und einheitliche Zuordnung der Ausgaben zu den Kostenarten). Zudem muss im Rahmen der Abrechnung auch gewährleistet werden können, dass bei den Finanzberichten eine einfache Vergleichbarkeit zu den Einzelkontennachweisen herzustellen ist.</t>
  </si>
  <si>
    <r>
      <t xml:space="preserve">Sollte bei einer Ist-Position gegenüber dem Plan-Wert eine Abweichung von mindestens 10% </t>
    </r>
    <r>
      <rPr>
        <b/>
        <sz val="8"/>
        <color indexed="8"/>
        <rFont val="Lucida Sans"/>
        <family val="2"/>
      </rPr>
      <t>UND</t>
    </r>
    <r>
      <rPr>
        <sz val="8"/>
        <color indexed="8"/>
        <rFont val="Lucida Sans"/>
        <family val="2"/>
      </rPr>
      <t xml:space="preserve"> EUR 1.000,-- vorliegen, ist eine nachvollziehbare Begründung anzuführen</t>
    </r>
  </si>
  <si>
    <t>Differenz ( Gesamteinnahmen - Gesamtasugaben):</t>
  </si>
  <si>
    <r>
      <t>Bezirk</t>
    </r>
    <r>
      <rPr>
        <sz val="8"/>
        <color indexed="8"/>
        <rFont val="Lucida Sans"/>
        <family val="2"/>
      </rPr>
      <t>, bitte den jeweiligen Bezirk anführen</t>
    </r>
  </si>
  <si>
    <t>Förderung MA 13</t>
  </si>
  <si>
    <t>Angebot / Projekt SUMME</t>
  </si>
  <si>
    <t>Personalkosten für Geschäftsführung, Office Management, Buchhaltung, etc., sofern diese Personen nicht mit Zielgruppen arbeiten.</t>
  </si>
  <si>
    <t>Sozialpartner</t>
  </si>
  <si>
    <t>höchste abgeschlossene Qualifikation</t>
  </si>
  <si>
    <t>höchte abgeschlossene Qualifikation</t>
  </si>
  <si>
    <t>Personalkosten für Geschäftsführung, Office Management, Buchhaltung etc., sofern diese Personen nicht mit Zielgruppen arbeiten</t>
  </si>
  <si>
    <t>Verein X</t>
  </si>
  <si>
    <t>Einzelförderung</t>
  </si>
  <si>
    <t>Bildungstätigkeit</t>
  </si>
  <si>
    <t>Förderungen:</t>
  </si>
  <si>
    <r>
      <t xml:space="preserve">Die erhaltene Förderung der MA 13 ist unter "Förderung MA 13" anzuführen. </t>
    </r>
    <r>
      <rPr>
        <b/>
        <sz val="8"/>
        <color indexed="8"/>
        <rFont val="Lucida Sans"/>
        <family val="2"/>
      </rPr>
      <t xml:space="preserve">ACHTUNG: </t>
    </r>
    <r>
      <rPr>
        <sz val="8"/>
        <color indexed="8"/>
        <rFont val="Lucida Sans"/>
        <family val="2"/>
      </rPr>
      <t>Die Planwerte werden durch Aktivierung des Button "Lade Förderungen aus Finanzplan" importiert.</t>
    </r>
  </si>
  <si>
    <r>
      <t>Zieht sich die Datenfelder Funktion, höchste abgeschlossene Qualifikation, Angebot/Projekt, Eintritt, Anstellungszeitraum in Monaten, Lohnkosten inkl. LNK/Plan und W-ST Plan aus der Personalübersicht, welche  im Rahmen der Einreichung übermittelt wurde; die restlichen Felder müssen manuell ausgefüllt werden und den IST-Stand darstellen.</t>
    </r>
    <r>
      <rPr>
        <b/>
        <sz val="8"/>
        <color indexed="8"/>
        <rFont val="Lucida Sans"/>
        <family val="2"/>
      </rPr>
      <t/>
    </r>
  </si>
  <si>
    <t>Erstansuchen</t>
  </si>
  <si>
    <t>Nein</t>
  </si>
  <si>
    <t>Ja</t>
  </si>
  <si>
    <t>Erstansuchen:</t>
  </si>
  <si>
    <t>1. Sachkosten (Sk)</t>
  </si>
  <si>
    <t>4. Einnahmen/Eigenmittel (Em)</t>
  </si>
  <si>
    <t>5. Förderungen (Fd)</t>
  </si>
  <si>
    <t>Fördervorhaben:</t>
  </si>
  <si>
    <r>
      <t xml:space="preserve">Hier ist zwischen Gesamt- und Einzelförderung zu unterscheiden; </t>
    </r>
    <r>
      <rPr>
        <b/>
        <sz val="8"/>
        <color indexed="8"/>
        <rFont val="Lucida Sans"/>
        <family val="2"/>
      </rPr>
      <t>Gesamtförderung -</t>
    </r>
    <r>
      <rPr>
        <sz val="8"/>
        <color indexed="8"/>
        <rFont val="Lucida Sans"/>
        <family val="2"/>
      </rPr>
      <t xml:space="preserve"> Eine Gesamtförderung/Basisförderung ist eine Förderung zur Deckung des gesamten oder aliquoten Teiles des nach Abzug allfälliger Einnahmen verbleibenden Fehlbetrages für die bestimmungsgemäße Tätigkeit (Gesamttätigkeit oder Teilbereichstätigkeit) der*des Förderwerber*in binnerhalb eines im Fördervertrag bestimmten Zeitraumes; </t>
    </r>
    <r>
      <rPr>
        <b/>
        <sz val="8"/>
        <color indexed="8"/>
        <rFont val="Lucida Sans"/>
        <family val="2"/>
      </rPr>
      <t>Einzelförderung</t>
    </r>
    <r>
      <rPr>
        <sz val="8"/>
        <color indexed="8"/>
        <rFont val="Lucida Sans"/>
        <family val="2"/>
      </rPr>
      <t xml:space="preserve"> -  Ist eine Förderung für ein zeitlich abgegrenztes und sachlich bestimmtes Vorhaben (z.B. Förderung eines bestimmten Projekts)</t>
    </r>
  </si>
  <si>
    <t>Personalübersicht (Fb):</t>
  </si>
  <si>
    <t>&lt;- Bitte Begründung und Status angeben</t>
  </si>
  <si>
    <t>&lt;- Bitte Status angeben</t>
  </si>
  <si>
    <t>&lt;- Bitte Überschuss begründen</t>
  </si>
  <si>
    <t>&lt;- Bitte Defizit begründen</t>
  </si>
  <si>
    <r>
      <t xml:space="preserve">Hier ist zwischen Gesamt- und Einzelförderung zu unterscheiden; </t>
    </r>
    <r>
      <rPr>
        <b/>
        <sz val="8"/>
        <color indexed="8"/>
        <rFont val="Lucida Sans"/>
        <family val="2"/>
      </rPr>
      <t>Gesamtförderung</t>
    </r>
    <r>
      <rPr>
        <sz val="8"/>
        <color indexed="8"/>
        <rFont val="Lucida Sans"/>
        <family val="2"/>
      </rPr>
      <t xml:space="preserve"> - Eine Gesamtförderung/Basisförderung ist eine Förderung zur Deckung des gesamten oder aliquoten Teiles des nach Abzug allfälliger Einnahmen verbleibenden Fehlbetrages für die bestimmungsgemäße Tätigkeit (Gesamttätigkeit oder Teilbereichstätigkeit) der*des Förderwerber*in innerhalb eines im Fördervertrag bestimmten Zeitraumes; </t>
    </r>
    <r>
      <rPr>
        <b/>
        <sz val="8"/>
        <color indexed="8"/>
        <rFont val="Lucida Sans"/>
        <family val="2"/>
      </rPr>
      <t>Einzelförderung</t>
    </r>
    <r>
      <rPr>
        <sz val="8"/>
        <color indexed="8"/>
        <rFont val="Lucida Sans"/>
        <family val="2"/>
      </rPr>
      <t xml:space="preserve"> - Ist eine Förderung für ein zeitlich abgegrenztes und sachlich bestimmtes Vorhaben (z.B. Förderung eines bestimmten Projekts).</t>
    </r>
  </si>
  <si>
    <t>Sollte bei einer Position gegenüber dem Vorjahr eine Abweichung von mindestens 2% UND EUR 1.000,-- vorliegen, ist eine nachvollziehbare Begründung anzuführen.</t>
  </si>
  <si>
    <t>Hier ist der Status der jeweiligen Förderung im aktuellen Förderjahr anzuführen; Auswahlfeld: angesucht oder bewilligt</t>
  </si>
  <si>
    <r>
      <t>Bundesministerium</t>
    </r>
    <r>
      <rPr>
        <sz val="8"/>
        <color indexed="8"/>
        <rFont val="Lucida Sans"/>
        <family val="2"/>
      </rPr>
      <t>, bitte jedes Ministerium einzeln anführen</t>
    </r>
  </si>
  <si>
    <t>/</t>
  </si>
  <si>
    <t>Vergleich zum Vorjahr</t>
  </si>
  <si>
    <r>
      <t xml:space="preserve">Förderung MA 13, </t>
    </r>
    <r>
      <rPr>
        <b/>
        <sz val="11"/>
        <color indexed="8"/>
        <rFont val="Lucida Sans"/>
        <family val="2"/>
      </rPr>
      <t>nur bei IST-Zahlen</t>
    </r>
  </si>
  <si>
    <t>Auflösung Rücklagen/Rückstellungen</t>
  </si>
  <si>
    <t>Gesamterfordernis (bzw. Überschuss/Defizit bei IST-Zahlen)</t>
  </si>
  <si>
    <t>Hier ist anzuführen, in welches Vorhaben/Projekt die Förderung fließen soll (z.B: Gesamttätigkeit 2023/2024, Bildungstätigkeit, Projekt xxx).</t>
  </si>
  <si>
    <t>Nachvollziehbare Begründungen sind in jenen Ausgaben- und Einnahmenfeldern anzuführen, in denen die Abweichung zum Plan/Ist-Wert 2022/2023 über 2% UND EUR 1.000,-- liegt.</t>
  </si>
  <si>
    <t>Overhead bzw. Gemeinkosten (indirekte Kosten) sind jene Kosten, die nicht direkt einem Angebot/Projekt zugerechnet werden können. Dazu zählen z.B. Verwaltungspersonal und Sachkosten für zentralen Aufwand. Sollten für einzelne Positionen Berechnungsschlüssel vorliegen, können diese entsprechend aliquotiert den Overheadkosten zugerechnet werden. Dies gilt sowohl für Personal- als auch für Sachkosten.</t>
  </si>
  <si>
    <r>
      <t xml:space="preserve">Die detaillierten Personalkosten für die Jahre </t>
    </r>
    <r>
      <rPr>
        <b/>
        <sz val="8"/>
        <color indexed="8"/>
        <rFont val="Lucida Sans"/>
        <family val="2"/>
      </rPr>
      <t>2022/2023 und 2023/2024</t>
    </r>
    <r>
      <rPr>
        <sz val="8"/>
        <color indexed="8"/>
        <rFont val="Lucida Sans"/>
        <family val="2"/>
      </rPr>
      <t xml:space="preserve"> sind in der Personalübersicht vollständig anzuführen (bei Bedarf ist es möglich, noch weitere Zeilen einzufügen). Die Summe der Overhead und angebots-/projektbezogenen Personalkosten in der</t>
    </r>
    <r>
      <rPr>
        <b/>
        <sz val="8"/>
        <color indexed="8"/>
        <rFont val="Lucida Sans"/>
        <family val="2"/>
      </rPr>
      <t xml:space="preserve"> Personalübersicht aus den Jahren 2022/2023 und 2023/2024 </t>
    </r>
    <r>
      <rPr>
        <sz val="8"/>
        <color indexed="8"/>
        <rFont val="Lucida Sans"/>
        <family val="2"/>
      </rPr>
      <t xml:space="preserve">werden automatisch in den Finanzplan eingespeist. </t>
    </r>
    <r>
      <rPr>
        <b/>
        <sz val="8"/>
        <color indexed="8"/>
        <rFont val="Lucida Sans"/>
        <family val="2"/>
      </rPr>
      <t xml:space="preserve">Bei dem Jahr 2021/2022 müssen die Summen von Overhead und angebots-/projektbezogenen Personalkosten direkt im Finanzplan eingegeben werden. </t>
    </r>
  </si>
  <si>
    <t>Hier ist anzuführen, welches Vorhaben/Projekt abgerechnet werden soll (z.B: Gesamttätigkeit 2021/2022, Bildungstätigkeit, Projekt xxx)</t>
  </si>
  <si>
    <t>Nachvollziehbare Begründungen sind in jenen Ausgaben- und Einnahmenfeldern anzuführen, in denen die Abweichung zum Plan-Wert 2023/2024 über 10 % UND EUR 1.000,-- liegt</t>
  </si>
  <si>
    <r>
      <t>Die detaillierten Personalkosten für Plan und Ist im Jahr 2023/2024 sind in der Personalübersicht vollständig anzuführen (bei Bedarf ist es möglich, noch weitere Zeilen einzufügen). Die Summe der Overhead- und angebots-/projektbezogenen Personalkosten in der</t>
    </r>
    <r>
      <rPr>
        <b/>
        <sz val="8"/>
        <color indexed="8"/>
        <rFont val="Lucida Sans"/>
        <family val="2"/>
      </rPr>
      <t xml:space="preserve"> Personalübersicht aus dem Jahr 2023/2024 (Plan UND Ist) </t>
    </r>
    <r>
      <rPr>
        <sz val="8"/>
        <color indexed="8"/>
        <rFont val="Lucida Sans"/>
        <family val="2"/>
      </rPr>
      <t xml:space="preserve">werden automatisch in den Finanzplan eingespeist. </t>
    </r>
    <r>
      <rPr>
        <b/>
        <sz val="8"/>
        <color indexed="8"/>
        <rFont val="Lucida Sans"/>
        <family val="2"/>
      </rPr>
      <t xml:space="preserve">Bei dem Jahr 2022/2023 müssen die Summen von Overhead und angebots-/projektbezogenen Personalkosten direkt im Finanzbericht eingegeben werden. </t>
    </r>
  </si>
  <si>
    <t>Auswahlfeld: Ja (für dieses Vorhaben wird erstmalig bei der MA 13 angesucht) oder Nein (für dieses Vorhaben wird jährlich bei der MA 13 angesucht). Bei Erstansuchen (Auswahl: Ja) werden die Spalten "Ist 2021/2022", "Plan/Ist 2022/2023" im Finanzplan, sowie die Spalten "2022/2023(Vorjahr)", "Vergleich zum Vorjahr" in der Personalübersicht (Fp) und die Spalte "Ist 2022/2023" im Finanzbericht ausgeblendet.</t>
  </si>
  <si>
    <r>
      <t xml:space="preserve">Förderung MA 13, </t>
    </r>
    <r>
      <rPr>
        <b/>
        <sz val="11"/>
        <color indexed="8"/>
        <rFont val="Lucida Sans"/>
        <family val="2"/>
      </rPr>
      <t>nur bei IST-Zahlen</t>
    </r>
  </si>
  <si>
    <t>2024/2025</t>
  </si>
  <si>
    <t>geplant</t>
  </si>
  <si>
    <t>beantragt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</si>
</sst>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0.0"/>
    <numFmt numFmtId="165" formatCode="#,##0.00_ ;\-#,##0.00\ "/>
  </numFmts>
  <fonts count="17" x14ac:knownFonts="1">
    <font>
      <sz val="11"/>
      <color theme="1"/>
      <name val="Calibri"/>
      <family val="2"/>
      <scheme val="minor"/>
    </font>
    <font>
      <b/>
      <sz val="9"/>
      <color indexed="81"/>
      <name val="Segoe UI"/>
      <family val="2"/>
    </font>
    <font>
      <sz val="9"/>
      <color indexed="81"/>
      <name val="Segoe UI"/>
      <family val="2"/>
    </font>
    <font>
      <b/>
      <sz val="8"/>
      <color indexed="8"/>
      <name val="Lucida Sans"/>
      <family val="2"/>
    </font>
    <font>
      <sz val="8"/>
      <color indexed="8"/>
      <name val="Lucida Sans"/>
      <family val="2"/>
    </font>
    <font>
      <sz val="11"/>
      <color indexed="8"/>
      <name val="Lucida Sans"/>
      <family val="2"/>
    </font>
    <font>
      <b/>
      <sz val="11"/>
      <color indexed="8"/>
      <name val="Lucida Sans"/>
      <family val="2"/>
    </font>
    <font>
      <sz val="11"/>
      <name val="Lucida Sans"/>
      <family val="2"/>
    </font>
    <font>
      <b/>
      <sz val="8"/>
      <color theme="1"/>
      <name val="Lucida Sans"/>
      <family val="2"/>
    </font>
    <font>
      <sz val="11"/>
      <color theme="1"/>
      <name val="Lucida Sans"/>
      <family val="2"/>
    </font>
    <font>
      <b/>
      <sz val="11"/>
      <color theme="1"/>
      <name val="Lucida Sans"/>
      <family val="2"/>
    </font>
    <font>
      <i/>
      <sz val="10"/>
      <color theme="1"/>
      <name val="Lucida Sans"/>
      <family val="2"/>
    </font>
    <font>
      <sz val="11"/>
      <color rgb="FFC00000"/>
      <name val="Lucida Sans"/>
      <family val="2"/>
    </font>
    <font>
      <sz val="11"/>
      <color theme="0"/>
      <name val="Lucida Sans"/>
      <family val="2"/>
    </font>
    <font>
      <sz val="10"/>
      <color theme="1"/>
      <name val="Lucida Sans"/>
      <family val="2"/>
    </font>
    <font>
      <sz val="8"/>
      <color theme="1"/>
      <name val="Lucida Sans"/>
      <family val="2"/>
    </font>
    <font>
      <b/>
      <sz val="10"/>
      <color theme="1"/>
      <name val="Lucida Sans"/>
      <family val="2"/>
    </font>
  </fonts>
  <fills count="10">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E285"/>
        <bgColor indexed="64"/>
      </patternFill>
    </fill>
    <fill>
      <patternFill patternType="solid">
        <fgColor theme="0"/>
        <bgColor indexed="64"/>
      </patternFill>
    </fill>
    <fill>
      <patternFill patternType="solid">
        <fgColor rgb="FFC4E59F"/>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s>
  <cellStyleXfs count="1">
    <xf numFmtId="0" fontId="0" fillId="0" borderId="0"/>
  </cellStyleXfs>
  <cellXfs count="235">
    <xf numFmtId="0" fontId="0" fillId="0" borderId="0" xfId="0"/>
    <xf numFmtId="0" fontId="8" fillId="2" borderId="1" xfId="0" applyFont="1" applyFill="1" applyBorder="1" applyAlignment="1">
      <alignment wrapText="1"/>
    </xf>
    <xf numFmtId="0" fontId="9" fillId="0" borderId="0" xfId="0" applyFont="1"/>
    <xf numFmtId="0" fontId="8" fillId="2" borderId="1" xfId="0" applyFont="1" applyFill="1" applyBorder="1" applyAlignment="1">
      <alignment vertical="center" wrapText="1"/>
    </xf>
    <xf numFmtId="0" fontId="8" fillId="2" borderId="1" xfId="0" applyFont="1" applyFill="1" applyBorder="1"/>
    <xf numFmtId="0" fontId="8" fillId="2" borderId="1" xfId="0" applyFont="1" applyFill="1" applyBorder="1" applyAlignment="1">
      <alignment vertical="center"/>
    </xf>
    <xf numFmtId="0" fontId="9" fillId="3" borderId="2" xfId="0" applyFont="1" applyFill="1" applyBorder="1" applyAlignment="1">
      <alignment horizontal="lef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0" xfId="0" applyFont="1"/>
    <xf numFmtId="1" fontId="9" fillId="0" borderId="0" xfId="0" applyNumberFormat="1" applyFont="1" applyAlignment="1">
      <alignment horizontal="center"/>
    </xf>
    <xf numFmtId="0" fontId="9" fillId="0" borderId="0" xfId="0" applyFont="1" applyAlignment="1">
      <alignment wrapText="1"/>
    </xf>
    <xf numFmtId="0" fontId="9" fillId="4" borderId="1" xfId="0" applyFont="1" applyFill="1" applyBorder="1"/>
    <xf numFmtId="4" fontId="9" fillId="0" borderId="1" xfId="0" applyNumberFormat="1" applyFont="1" applyBorder="1" applyAlignment="1">
      <alignment horizontal="right" vertical="center"/>
    </xf>
    <xf numFmtId="164" fontId="9" fillId="4" borderId="1" xfId="0" applyNumberFormat="1" applyFont="1" applyFill="1" applyBorder="1" applyAlignment="1">
      <alignment horizontal="center" vertical="center"/>
    </xf>
    <xf numFmtId="1" fontId="9" fillId="0" borderId="1" xfId="0" applyNumberFormat="1" applyFont="1" applyBorder="1" applyAlignment="1">
      <alignment horizontal="left" vertical="center" wrapText="1"/>
    </xf>
    <xf numFmtId="0" fontId="9" fillId="4" borderId="1" xfId="0" applyFont="1" applyFill="1" applyBorder="1" applyAlignment="1">
      <alignment wrapText="1"/>
    </xf>
    <xf numFmtId="0" fontId="9" fillId="0" borderId="1" xfId="0" applyFont="1" applyBorder="1"/>
    <xf numFmtId="4" fontId="9" fillId="4" borderId="1" xfId="0" applyNumberFormat="1" applyFont="1" applyFill="1" applyBorder="1" applyAlignment="1">
      <alignment horizontal="right" vertical="center"/>
    </xf>
    <xf numFmtId="0" fontId="9" fillId="2" borderId="1" xfId="0" applyFont="1" applyFill="1" applyBorder="1" applyAlignment="1">
      <alignment wrapText="1"/>
    </xf>
    <xf numFmtId="4" fontId="9" fillId="4" borderId="1" xfId="0" applyNumberFormat="1" applyFont="1" applyFill="1" applyBorder="1" applyAlignment="1">
      <alignment horizontal="center"/>
    </xf>
    <xf numFmtId="0" fontId="9" fillId="0" borderId="1" xfId="0" applyFont="1" applyBorder="1" applyAlignment="1">
      <alignment wrapText="1"/>
    </xf>
    <xf numFmtId="4" fontId="9" fillId="0" borderId="0" xfId="0" applyNumberFormat="1" applyFont="1" applyAlignment="1">
      <alignment horizontal="right" vertical="center"/>
    </xf>
    <xf numFmtId="4" fontId="9" fillId="0" borderId="0" xfId="0" applyNumberFormat="1" applyFont="1" applyAlignment="1">
      <alignment horizontal="center"/>
    </xf>
    <xf numFmtId="0" fontId="9" fillId="0" borderId="0" xfId="0" applyFont="1" applyAlignment="1">
      <alignment textRotation="255" wrapText="1"/>
    </xf>
    <xf numFmtId="164" fontId="9" fillId="4" borderId="1" xfId="0" applyNumberFormat="1" applyFont="1" applyFill="1" applyBorder="1" applyAlignment="1">
      <alignment horizontal="center"/>
    </xf>
    <xf numFmtId="164" fontId="9" fillId="5" borderId="0" xfId="0" applyNumberFormat="1" applyFont="1" applyFill="1" applyAlignment="1">
      <alignment horizontal="center"/>
    </xf>
    <xf numFmtId="0" fontId="9" fillId="6" borderId="1" xfId="0" applyFont="1" applyFill="1" applyBorder="1" applyAlignment="1">
      <alignment wrapText="1"/>
    </xf>
    <xf numFmtId="164" fontId="9" fillId="6" borderId="1" xfId="0" applyNumberFormat="1" applyFont="1" applyFill="1" applyBorder="1" applyAlignment="1">
      <alignment horizontal="center" vertical="center"/>
    </xf>
    <xf numFmtId="0" fontId="9" fillId="6" borderId="1" xfId="0" applyFont="1" applyFill="1" applyBorder="1"/>
    <xf numFmtId="4" fontId="9" fillId="6" borderId="1" xfId="0" applyNumberFormat="1" applyFont="1" applyFill="1" applyBorder="1" applyAlignment="1">
      <alignment horizontal="right" vertical="center"/>
    </xf>
    <xf numFmtId="164" fontId="9" fillId="0" borderId="0" xfId="0" applyNumberFormat="1" applyFont="1" applyAlignment="1">
      <alignment horizontal="center"/>
    </xf>
    <xf numFmtId="0" fontId="10" fillId="7" borderId="0" xfId="0" applyFont="1" applyFill="1" applyProtection="1">
      <protection locked="0"/>
    </xf>
    <xf numFmtId="0" fontId="11" fillId="0" borderId="0" xfId="0" applyFont="1"/>
    <xf numFmtId="164" fontId="9" fillId="6" borderId="1" xfId="0" applyNumberFormat="1" applyFont="1" applyFill="1" applyBorder="1" applyAlignment="1">
      <alignment horizontal="center"/>
    </xf>
    <xf numFmtId="0" fontId="9" fillId="0" borderId="1" xfId="0" applyFont="1" applyBorder="1" applyProtection="1">
      <protection locked="0"/>
    </xf>
    <xf numFmtId="0" fontId="10" fillId="2" borderId="1" xfId="0" applyFont="1" applyFill="1" applyBorder="1"/>
    <xf numFmtId="4" fontId="10" fillId="2" borderId="1" xfId="0" applyNumberFormat="1" applyFont="1" applyFill="1" applyBorder="1" applyAlignment="1">
      <alignment horizontal="right" vertical="center"/>
    </xf>
    <xf numFmtId="164" fontId="9" fillId="2" borderId="1" xfId="0" applyNumberFormat="1" applyFont="1" applyFill="1" applyBorder="1" applyAlignment="1">
      <alignment horizontal="center" vertical="center"/>
    </xf>
    <xf numFmtId="0" fontId="9" fillId="0" borderId="0" xfId="0" applyFont="1" applyAlignment="1">
      <alignment horizontal="center"/>
    </xf>
    <xf numFmtId="0" fontId="9" fillId="0" borderId="0" xfId="0" applyFont="1" applyProtection="1">
      <protection locked="0"/>
    </xf>
    <xf numFmtId="0" fontId="10" fillId="0" borderId="0" xfId="0" applyFont="1" applyProtection="1">
      <protection locked="0"/>
    </xf>
    <xf numFmtId="1" fontId="9" fillId="0" borderId="0" xfId="0" applyNumberFormat="1" applyFont="1" applyAlignment="1" applyProtection="1">
      <alignment horizontal="center"/>
      <protection locked="0"/>
    </xf>
    <xf numFmtId="0" fontId="9" fillId="0" borderId="0" xfId="0" applyFont="1" applyAlignment="1" applyProtection="1">
      <alignment wrapText="1"/>
      <protection locked="0"/>
    </xf>
    <xf numFmtId="0" fontId="9" fillId="4" borderId="1" xfId="0" applyFont="1" applyFill="1" applyBorder="1" applyProtection="1">
      <protection locked="0"/>
    </xf>
    <xf numFmtId="4" fontId="9" fillId="0" borderId="1" xfId="0" applyNumberFormat="1" applyFont="1" applyBorder="1" applyAlignment="1" applyProtection="1">
      <alignment horizontal="right" vertical="center"/>
      <protection locked="0"/>
    </xf>
    <xf numFmtId="1" fontId="9" fillId="0" borderId="1" xfId="0" applyNumberFormat="1" applyFont="1" applyBorder="1" applyAlignment="1" applyProtection="1">
      <alignment horizontal="left" vertical="center" wrapText="1"/>
      <protection locked="0"/>
    </xf>
    <xf numFmtId="0" fontId="12" fillId="0" borderId="0" xfId="0" applyFont="1"/>
    <xf numFmtId="0" fontId="9" fillId="4" borderId="1" xfId="0" applyFont="1" applyFill="1" applyBorder="1" applyAlignment="1" applyProtection="1">
      <alignment wrapText="1"/>
      <protection locked="0"/>
    </xf>
    <xf numFmtId="0" fontId="9" fillId="2" borderId="1" xfId="0" applyFont="1" applyFill="1" applyBorder="1" applyAlignment="1" applyProtection="1">
      <alignment wrapText="1"/>
      <protection locked="0"/>
    </xf>
    <xf numFmtId="4" fontId="9" fillId="0" borderId="0" xfId="0" applyNumberFormat="1" applyFont="1" applyAlignment="1" applyProtection="1">
      <alignment horizontal="right" vertical="center"/>
      <protection locked="0"/>
    </xf>
    <xf numFmtId="4" fontId="9" fillId="0" borderId="0" xfId="0" applyNumberFormat="1" applyFont="1" applyAlignment="1" applyProtection="1">
      <alignment horizontal="center"/>
      <protection locked="0"/>
    </xf>
    <xf numFmtId="0" fontId="9" fillId="0" borderId="0" xfId="0" applyFont="1" applyAlignment="1" applyProtection="1">
      <alignment textRotation="255" wrapText="1"/>
      <protection locked="0"/>
    </xf>
    <xf numFmtId="164" fontId="9" fillId="5" borderId="0" xfId="0" applyNumberFormat="1" applyFont="1" applyFill="1" applyAlignment="1" applyProtection="1">
      <alignment horizontal="center"/>
      <protection locked="0"/>
    </xf>
    <xf numFmtId="0" fontId="9" fillId="6" borderId="1" xfId="0" applyFont="1" applyFill="1" applyBorder="1" applyProtection="1">
      <protection locked="0"/>
    </xf>
    <xf numFmtId="164" fontId="9" fillId="0" borderId="0" xfId="0" applyNumberFormat="1" applyFont="1" applyAlignment="1" applyProtection="1">
      <alignment horizontal="center"/>
      <protection locked="0"/>
    </xf>
    <xf numFmtId="164" fontId="9" fillId="2" borderId="1" xfId="0" applyNumberFormat="1" applyFont="1" applyFill="1" applyBorder="1" applyAlignment="1">
      <alignment horizontal="center"/>
    </xf>
    <xf numFmtId="0" fontId="9" fillId="0" borderId="0" xfId="0" applyFont="1" applyAlignment="1" applyProtection="1">
      <alignment horizontal="center"/>
      <protection locked="0"/>
    </xf>
    <xf numFmtId="0" fontId="9" fillId="4" borderId="5" xfId="0" applyFont="1" applyFill="1" applyBorder="1" applyAlignment="1">
      <alignment vertical="center" wrapText="1"/>
    </xf>
    <xf numFmtId="0" fontId="9" fillId="4" borderId="6" xfId="0" applyFont="1" applyFill="1" applyBorder="1" applyAlignment="1">
      <alignment vertical="center" wrapText="1"/>
    </xf>
    <xf numFmtId="0" fontId="9" fillId="4" borderId="6" xfId="0" applyFont="1" applyFill="1" applyBorder="1" applyAlignment="1">
      <alignment horizontal="left" wrapText="1"/>
    </xf>
    <xf numFmtId="0" fontId="9" fillId="4" borderId="7" xfId="0" applyFont="1" applyFill="1" applyBorder="1" applyAlignment="1">
      <alignment vertical="center" wrapText="1"/>
    </xf>
    <xf numFmtId="0" fontId="9" fillId="7" borderId="6" xfId="0" applyFont="1" applyFill="1" applyBorder="1" applyAlignment="1">
      <alignment vertical="center" wrapText="1"/>
    </xf>
    <xf numFmtId="0" fontId="9" fillId="7" borderId="8" xfId="0" applyFont="1" applyFill="1" applyBorder="1" applyAlignment="1">
      <alignment vertical="center" wrapText="1"/>
    </xf>
    <xf numFmtId="0" fontId="9" fillId="7" borderId="9" xfId="0" applyFont="1" applyFill="1" applyBorder="1" applyAlignment="1">
      <alignment vertical="center" wrapText="1"/>
    </xf>
    <xf numFmtId="0" fontId="9" fillId="7" borderId="10" xfId="0" applyFont="1" applyFill="1" applyBorder="1" applyAlignment="1">
      <alignment horizontal="center" vertical="center" wrapText="1"/>
    </xf>
    <xf numFmtId="4" fontId="9" fillId="4" borderId="11" xfId="0" applyNumberFormat="1" applyFont="1" applyFill="1" applyBorder="1" applyAlignment="1">
      <alignment horizontal="right" vertical="center"/>
    </xf>
    <xf numFmtId="2" fontId="9" fillId="7" borderId="12" xfId="0" applyNumberFormat="1" applyFont="1" applyFill="1" applyBorder="1"/>
    <xf numFmtId="165" fontId="9" fillId="0" borderId="0" xfId="0" applyNumberFormat="1" applyFont="1" applyProtection="1">
      <protection locked="0"/>
    </xf>
    <xf numFmtId="2" fontId="9" fillId="0" borderId="0" xfId="0" applyNumberFormat="1" applyFont="1" applyProtection="1">
      <protection locked="0"/>
    </xf>
    <xf numFmtId="0" fontId="10" fillId="0" borderId="0" xfId="0" applyFont="1" applyAlignment="1" applyProtection="1">
      <alignment horizontal="center"/>
      <protection locked="0"/>
    </xf>
    <xf numFmtId="4" fontId="9" fillId="0" borderId="0" xfId="0" applyNumberFormat="1" applyFont="1" applyAlignment="1" applyProtection="1">
      <alignment horizontal="center" vertical="center"/>
      <protection locked="0"/>
    </xf>
    <xf numFmtId="0" fontId="9" fillId="4" borderId="13" xfId="0" applyFont="1" applyFill="1" applyBorder="1" applyAlignment="1">
      <alignment vertical="center"/>
    </xf>
    <xf numFmtId="0" fontId="9" fillId="4" borderId="7" xfId="0" applyFont="1" applyFill="1" applyBorder="1" applyAlignment="1">
      <alignment vertical="center"/>
    </xf>
    <xf numFmtId="2" fontId="9" fillId="7" borderId="10" xfId="0" applyNumberFormat="1" applyFont="1" applyFill="1" applyBorder="1" applyAlignment="1">
      <alignment vertical="center"/>
    </xf>
    <xf numFmtId="2" fontId="10" fillId="7" borderId="14" xfId="0" applyNumberFormat="1" applyFont="1" applyFill="1" applyBorder="1"/>
    <xf numFmtId="0" fontId="10" fillId="6" borderId="1" xfId="0" applyFont="1" applyFill="1" applyBorder="1"/>
    <xf numFmtId="0" fontId="10" fillId="2" borderId="1" xfId="0" applyFont="1" applyFill="1" applyBorder="1" applyAlignment="1">
      <alignment wrapText="1"/>
    </xf>
    <xf numFmtId="0" fontId="9" fillId="0" borderId="1" xfId="0" applyFont="1" applyBorder="1" applyAlignment="1" applyProtection="1">
      <alignment wrapText="1"/>
      <protection locked="0"/>
    </xf>
    <xf numFmtId="0" fontId="10" fillId="2" borderId="1" xfId="0" applyFont="1" applyFill="1" applyBorder="1" applyAlignment="1">
      <alignment vertical="center"/>
    </xf>
    <xf numFmtId="0" fontId="9" fillId="7" borderId="6" xfId="0" applyFont="1" applyFill="1" applyBorder="1" applyAlignment="1">
      <alignment horizontal="left" vertical="center" wrapText="1"/>
    </xf>
    <xf numFmtId="4" fontId="9" fillId="0" borderId="15" xfId="0" applyNumberFormat="1" applyFont="1" applyBorder="1" applyAlignment="1" applyProtection="1">
      <alignment horizontal="center" vertical="center"/>
      <protection locked="0"/>
    </xf>
    <xf numFmtId="0" fontId="9" fillId="0" borderId="15" xfId="0" applyFont="1" applyBorder="1" applyProtection="1">
      <protection locked="0"/>
    </xf>
    <xf numFmtId="4" fontId="9" fillId="4" borderId="16" xfId="0" applyNumberFormat="1" applyFont="1" applyFill="1" applyBorder="1" applyAlignment="1">
      <alignment horizontal="right" vertical="center"/>
    </xf>
    <xf numFmtId="0" fontId="8" fillId="2" borderId="0" xfId="0" applyFont="1" applyFill="1" applyAlignment="1">
      <alignment vertical="center" wrapText="1"/>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0" fontId="8" fillId="8" borderId="1" xfId="0" applyFont="1" applyFill="1" applyBorder="1" applyAlignment="1">
      <alignment vertical="center" wrapText="1"/>
    </xf>
    <xf numFmtId="0" fontId="0" fillId="0" borderId="0" xfId="0" applyProtection="1">
      <protection locked="0"/>
    </xf>
    <xf numFmtId="0" fontId="9" fillId="2" borderId="2" xfId="0" applyFont="1" applyFill="1" applyBorder="1" applyAlignment="1">
      <alignment horizontal="center" vertical="center"/>
    </xf>
    <xf numFmtId="0" fontId="13" fillId="0" borderId="0" xfId="0" applyFont="1" applyAlignment="1">
      <alignment horizontal="center"/>
    </xf>
    <xf numFmtId="0" fontId="13" fillId="0" borderId="3" xfId="0" applyFont="1" applyBorder="1" applyAlignment="1">
      <alignment horizontal="center"/>
    </xf>
    <xf numFmtId="0" fontId="13" fillId="0" borderId="0" xfId="0" applyFont="1" applyAlignment="1" applyProtection="1">
      <alignment horizontal="center"/>
      <protection locked="0"/>
    </xf>
    <xf numFmtId="0" fontId="13" fillId="0" borderId="3" xfId="0" applyFont="1" applyBorder="1" applyAlignment="1" applyProtection="1">
      <alignment horizontal="center"/>
      <protection locked="0"/>
    </xf>
    <xf numFmtId="0" fontId="14" fillId="7" borderId="8" xfId="0" applyFont="1" applyFill="1" applyBorder="1" applyAlignment="1">
      <alignment vertical="center" wrapText="1"/>
    </xf>
    <xf numFmtId="0" fontId="9" fillId="4" borderId="1" xfId="0" applyFont="1" applyFill="1" applyBorder="1" applyAlignment="1" applyProtection="1">
      <alignment vertical="top"/>
      <protection locked="0"/>
    </xf>
    <xf numFmtId="0" fontId="13" fillId="0" borderId="0" xfId="0" applyFont="1" applyProtection="1">
      <protection locked="0"/>
    </xf>
    <xf numFmtId="0" fontId="9" fillId="0" borderId="0" xfId="0" applyFont="1" applyAlignment="1">
      <alignment vertical="center"/>
    </xf>
    <xf numFmtId="0" fontId="9" fillId="0" borderId="17" xfId="0" applyFont="1" applyBorder="1" applyAlignment="1" applyProtection="1">
      <alignment vertical="center" wrapText="1"/>
      <protection locked="0"/>
    </xf>
    <xf numFmtId="0" fontId="9" fillId="0" borderId="18" xfId="0" applyFont="1" applyBorder="1" applyAlignment="1" applyProtection="1">
      <alignment vertical="center"/>
      <protection locked="0"/>
    </xf>
    <xf numFmtId="2" fontId="9" fillId="0" borderId="19" xfId="0" applyNumberFormat="1" applyFont="1" applyBorder="1" applyAlignment="1" applyProtection="1">
      <alignment vertical="center"/>
      <protection locked="0"/>
    </xf>
    <xf numFmtId="2" fontId="9" fillId="0" borderId="20" xfId="0" applyNumberFormat="1" applyFont="1" applyBorder="1" applyAlignment="1" applyProtection="1">
      <alignment vertical="center"/>
      <protection locked="0"/>
    </xf>
    <xf numFmtId="44" fontId="9" fillId="0" borderId="21" xfId="0" applyNumberFormat="1" applyFont="1" applyBorder="1" applyAlignment="1" applyProtection="1">
      <alignment vertical="center"/>
      <protection locked="0"/>
    </xf>
    <xf numFmtId="44" fontId="9" fillId="0" borderId="17" xfId="0" applyNumberFormat="1" applyFont="1" applyBorder="1" applyAlignment="1" applyProtection="1">
      <alignment vertical="center"/>
      <protection locked="0"/>
    </xf>
    <xf numFmtId="2" fontId="9" fillId="0" borderId="18" xfId="0" applyNumberFormat="1" applyFont="1" applyBorder="1" applyAlignment="1" applyProtection="1">
      <alignment vertical="center"/>
      <protection locked="0"/>
    </xf>
    <xf numFmtId="165" fontId="9" fillId="0" borderId="22" xfId="0" applyNumberFormat="1" applyFont="1" applyBorder="1" applyAlignment="1">
      <alignment vertical="center"/>
    </xf>
    <xf numFmtId="0" fontId="9" fillId="0" borderId="23" xfId="0" applyFont="1" applyBorder="1" applyAlignment="1" applyProtection="1">
      <alignment vertical="center" wrapText="1"/>
      <protection locked="0"/>
    </xf>
    <xf numFmtId="0" fontId="9" fillId="0" borderId="2" xfId="0" applyFont="1" applyBorder="1" applyAlignment="1" applyProtection="1">
      <alignment vertical="center"/>
      <protection locked="0"/>
    </xf>
    <xf numFmtId="2" fontId="9" fillId="0" borderId="4" xfId="0" applyNumberFormat="1" applyFont="1" applyBorder="1" applyAlignment="1" applyProtection="1">
      <alignment vertical="center"/>
      <protection locked="0"/>
    </xf>
    <xf numFmtId="2" fontId="9" fillId="0" borderId="1" xfId="0" applyNumberFormat="1" applyFont="1" applyBorder="1" applyAlignment="1" applyProtection="1">
      <alignment vertical="center"/>
      <protection locked="0"/>
    </xf>
    <xf numFmtId="44" fontId="9" fillId="0" borderId="24" xfId="0" applyNumberFormat="1" applyFont="1" applyBorder="1" applyAlignment="1" applyProtection="1">
      <alignment vertical="center"/>
      <protection locked="0"/>
    </xf>
    <xf numFmtId="44" fontId="9" fillId="0" borderId="23" xfId="0" applyNumberFormat="1" applyFont="1" applyBorder="1" applyAlignment="1" applyProtection="1">
      <alignment vertical="center"/>
      <protection locked="0"/>
    </xf>
    <xf numFmtId="2" fontId="9" fillId="0" borderId="2" xfId="0" applyNumberFormat="1" applyFont="1" applyBorder="1" applyAlignment="1" applyProtection="1">
      <alignment vertical="center"/>
      <protection locked="0"/>
    </xf>
    <xf numFmtId="0" fontId="9" fillId="0" borderId="25" xfId="0" applyFont="1" applyBorder="1" applyAlignment="1" applyProtection="1">
      <alignment vertical="center" wrapText="1"/>
      <protection locked="0"/>
    </xf>
    <xf numFmtId="0" fontId="9" fillId="0" borderId="26" xfId="0" applyFont="1" applyBorder="1" applyAlignment="1" applyProtection="1">
      <alignment vertical="center"/>
      <protection locked="0"/>
    </xf>
    <xf numFmtId="2" fontId="9" fillId="0" borderId="27" xfId="0" applyNumberFormat="1" applyFont="1" applyBorder="1" applyAlignment="1" applyProtection="1">
      <alignment vertical="center"/>
      <protection locked="0"/>
    </xf>
    <xf numFmtId="2" fontId="9" fillId="0" borderId="28" xfId="0" applyNumberFormat="1" applyFont="1" applyBorder="1" applyAlignment="1" applyProtection="1">
      <alignment vertical="center"/>
      <protection locked="0"/>
    </xf>
    <xf numFmtId="44" fontId="9" fillId="0" borderId="14" xfId="0" applyNumberFormat="1" applyFont="1" applyBorder="1" applyAlignment="1" applyProtection="1">
      <alignment vertical="center"/>
      <protection locked="0"/>
    </xf>
    <xf numFmtId="44" fontId="9" fillId="0" borderId="29" xfId="0" applyNumberFormat="1" applyFont="1" applyBorder="1" applyAlignment="1" applyProtection="1">
      <alignment vertical="center"/>
      <protection locked="0"/>
    </xf>
    <xf numFmtId="2" fontId="9" fillId="0" borderId="30" xfId="0" applyNumberFormat="1" applyFont="1" applyBorder="1" applyAlignment="1" applyProtection="1">
      <alignment vertical="center"/>
      <protection locked="0"/>
    </xf>
    <xf numFmtId="2" fontId="10" fillId="0" borderId="0" xfId="0" applyNumberFormat="1" applyFont="1" applyAlignment="1">
      <alignment vertical="center"/>
    </xf>
    <xf numFmtId="4" fontId="10" fillId="7" borderId="13" xfId="0" applyNumberFormat="1" applyFont="1" applyFill="1" applyBorder="1" applyAlignment="1">
      <alignment vertical="center"/>
    </xf>
    <xf numFmtId="2" fontId="10" fillId="7" borderId="31" xfId="0" applyNumberFormat="1" applyFont="1" applyFill="1" applyBorder="1" applyAlignment="1">
      <alignment vertical="center"/>
    </xf>
    <xf numFmtId="165" fontId="9" fillId="7" borderId="13" xfId="0" applyNumberFormat="1" applyFont="1" applyFill="1" applyBorder="1" applyAlignment="1">
      <alignment vertical="center"/>
    </xf>
    <xf numFmtId="0" fontId="9" fillId="0" borderId="17" xfId="0" applyFont="1" applyBorder="1" applyAlignment="1" applyProtection="1">
      <alignment vertical="center"/>
      <protection locked="0"/>
    </xf>
    <xf numFmtId="0" fontId="9" fillId="0" borderId="20" xfId="0" applyFont="1" applyBorder="1" applyAlignment="1" applyProtection="1">
      <alignment vertical="center"/>
      <protection locked="0"/>
    </xf>
    <xf numFmtId="14" fontId="9" fillId="0" borderId="6" xfId="0" applyNumberFormat="1" applyFont="1" applyBorder="1" applyAlignment="1" applyProtection="1">
      <alignment vertical="center"/>
      <protection locked="0"/>
    </xf>
    <xf numFmtId="2" fontId="9" fillId="0" borderId="6" xfId="0" applyNumberFormat="1" applyFont="1" applyBorder="1" applyAlignment="1" applyProtection="1">
      <alignment vertical="center"/>
      <protection locked="0"/>
    </xf>
    <xf numFmtId="44" fontId="7" fillId="0" borderId="21" xfId="0" applyNumberFormat="1" applyFont="1" applyBorder="1" applyAlignment="1" applyProtection="1">
      <alignment vertical="center"/>
      <protection locked="0"/>
    </xf>
    <xf numFmtId="0" fontId="9" fillId="0" borderId="23" xfId="0" applyFont="1" applyBorder="1" applyAlignment="1" applyProtection="1">
      <alignment vertical="center"/>
      <protection locked="0"/>
    </xf>
    <xf numFmtId="0" fontId="9" fillId="0" borderId="1" xfId="0" applyFont="1" applyBorder="1" applyAlignment="1" applyProtection="1">
      <alignment vertical="center"/>
      <protection locked="0"/>
    </xf>
    <xf numFmtId="14" fontId="9" fillId="0" borderId="1" xfId="0" applyNumberFormat="1" applyFont="1" applyBorder="1" applyAlignment="1" applyProtection="1">
      <alignment vertical="center"/>
      <protection locked="0"/>
    </xf>
    <xf numFmtId="14" fontId="9" fillId="0" borderId="1" xfId="0" applyNumberFormat="1" applyFont="1" applyBorder="1" applyAlignment="1" applyProtection="1">
      <alignment horizontal="right" vertical="center"/>
      <protection locked="0"/>
    </xf>
    <xf numFmtId="17" fontId="9" fillId="0" borderId="1" xfId="0" applyNumberFormat="1" applyFont="1" applyBorder="1" applyAlignment="1" applyProtection="1">
      <alignment vertical="center"/>
      <protection locked="0"/>
    </xf>
    <xf numFmtId="2" fontId="9" fillId="0" borderId="1" xfId="0" applyNumberFormat="1" applyFont="1" applyBorder="1" applyAlignment="1" applyProtection="1">
      <alignment horizontal="right" vertical="center"/>
      <protection locked="0"/>
    </xf>
    <xf numFmtId="2" fontId="9" fillId="0" borderId="2" xfId="0" applyNumberFormat="1" applyFont="1" applyBorder="1" applyAlignment="1" applyProtection="1">
      <alignment horizontal="right" vertical="center"/>
      <protection locked="0"/>
    </xf>
    <xf numFmtId="49" fontId="9" fillId="0" borderId="1" xfId="0" applyNumberFormat="1" applyFont="1" applyBorder="1" applyAlignment="1" applyProtection="1">
      <alignment horizontal="right" vertical="center"/>
      <protection locked="0"/>
    </xf>
    <xf numFmtId="49" fontId="9" fillId="0" borderId="2" xfId="0" applyNumberFormat="1" applyFont="1" applyBorder="1" applyAlignment="1" applyProtection="1">
      <alignment horizontal="right" vertical="center"/>
      <protection locked="0"/>
    </xf>
    <xf numFmtId="0" fontId="9" fillId="0" borderId="29" xfId="0" applyFont="1" applyBorder="1" applyAlignment="1" applyProtection="1">
      <alignment vertical="center"/>
      <protection locked="0"/>
    </xf>
    <xf numFmtId="0" fontId="9" fillId="0" borderId="32" xfId="0" applyFont="1" applyBorder="1" applyAlignment="1" applyProtection="1">
      <alignment vertical="center"/>
      <protection locked="0"/>
    </xf>
    <xf numFmtId="17" fontId="9" fillId="0" borderId="32" xfId="0" applyNumberFormat="1" applyFont="1" applyBorder="1" applyAlignment="1" applyProtection="1">
      <alignment vertical="center"/>
      <protection locked="0"/>
    </xf>
    <xf numFmtId="2" fontId="9" fillId="0" borderId="32" xfId="0" applyNumberFormat="1" applyFont="1" applyBorder="1" applyAlignment="1" applyProtection="1">
      <alignment horizontal="right" vertical="center"/>
      <protection locked="0"/>
    </xf>
    <xf numFmtId="44" fontId="9" fillId="0" borderId="33" xfId="0" applyNumberFormat="1" applyFont="1" applyBorder="1" applyAlignment="1" applyProtection="1">
      <alignment vertical="center"/>
      <protection locked="0"/>
    </xf>
    <xf numFmtId="0" fontId="9" fillId="0" borderId="25" xfId="0" applyFont="1" applyBorder="1" applyAlignment="1" applyProtection="1">
      <alignment vertical="center"/>
      <protection locked="0"/>
    </xf>
    <xf numFmtId="0" fontId="9" fillId="0" borderId="28" xfId="0" applyFont="1" applyBorder="1" applyAlignment="1" applyProtection="1">
      <alignment vertical="center"/>
      <protection locked="0"/>
    </xf>
    <xf numFmtId="44" fontId="9" fillId="0" borderId="25" xfId="0" applyNumberFormat="1" applyFont="1" applyBorder="1" applyAlignment="1" applyProtection="1">
      <alignment vertical="center"/>
      <protection locked="0"/>
    </xf>
    <xf numFmtId="2" fontId="9" fillId="0" borderId="26" xfId="0" applyNumberFormat="1" applyFont="1" applyBorder="1" applyAlignment="1" applyProtection="1">
      <alignment vertical="center"/>
      <protection locked="0"/>
    </xf>
    <xf numFmtId="4" fontId="10" fillId="7" borderId="16" xfId="0" applyNumberFormat="1" applyFont="1" applyFill="1" applyBorder="1" applyAlignment="1">
      <alignment vertical="center"/>
    </xf>
    <xf numFmtId="165" fontId="10" fillId="7" borderId="25" xfId="0" applyNumberFormat="1" applyFont="1" applyFill="1" applyBorder="1" applyAlignment="1">
      <alignment vertical="center"/>
    </xf>
    <xf numFmtId="0" fontId="9" fillId="0" borderId="1" xfId="0" applyFont="1" applyBorder="1" applyAlignment="1" applyProtection="1">
      <alignment vertical="center" wrapText="1"/>
      <protection locked="0"/>
    </xf>
    <xf numFmtId="14" fontId="9" fillId="0" borderId="32" xfId="0" applyNumberFormat="1" applyFont="1" applyBorder="1" applyAlignment="1" applyProtection="1">
      <alignment vertical="center"/>
      <protection locked="0"/>
    </xf>
    <xf numFmtId="14" fontId="9" fillId="0" borderId="28" xfId="0" applyNumberFormat="1" applyFont="1" applyBorder="1" applyAlignment="1" applyProtection="1">
      <alignment vertical="center"/>
      <protection locked="0"/>
    </xf>
    <xf numFmtId="0" fontId="9" fillId="2" borderId="1" xfId="0" applyFont="1" applyFill="1" applyBorder="1" applyAlignment="1" applyProtection="1">
      <alignment vertical="center" wrapText="1"/>
      <protection locked="0"/>
    </xf>
    <xf numFmtId="4" fontId="9" fillId="4" borderId="1" xfId="0" applyNumberFormat="1" applyFont="1" applyFill="1" applyBorder="1" applyAlignment="1">
      <alignment horizontal="center" vertical="center"/>
    </xf>
    <xf numFmtId="0" fontId="9" fillId="0" borderId="29" xfId="0" applyFont="1" applyBorder="1" applyAlignment="1" applyProtection="1">
      <alignment vertical="center" wrapText="1"/>
      <protection locked="0"/>
    </xf>
    <xf numFmtId="0" fontId="9" fillId="0" borderId="30" xfId="0" applyFont="1" applyBorder="1" applyAlignment="1" applyProtection="1">
      <alignment vertical="center"/>
      <protection locked="0"/>
    </xf>
    <xf numFmtId="2" fontId="9" fillId="0" borderId="48" xfId="0" applyNumberFormat="1" applyFont="1" applyBorder="1" applyAlignment="1" applyProtection="1">
      <alignment vertical="center"/>
      <protection locked="0"/>
    </xf>
    <xf numFmtId="2" fontId="9" fillId="0" borderId="32" xfId="0" applyNumberFormat="1" applyFont="1" applyBorder="1" applyAlignment="1" applyProtection="1">
      <alignment vertical="center"/>
      <protection locked="0"/>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0" borderId="4" xfId="0" applyFont="1" applyBorder="1" applyAlignment="1">
      <alignment horizontal="left" wrapText="1"/>
    </xf>
    <xf numFmtId="0" fontId="10" fillId="0" borderId="0" xfId="0" applyFont="1" applyAlignment="1" applyProtection="1">
      <alignment horizontal="center"/>
      <protection locked="0"/>
    </xf>
    <xf numFmtId="0" fontId="10" fillId="0" borderId="34" xfId="0" applyFont="1" applyBorder="1" applyAlignment="1" applyProtection="1">
      <alignment horizontal="center"/>
      <protection locked="0"/>
    </xf>
    <xf numFmtId="0" fontId="15" fillId="0" borderId="1" xfId="0" applyFont="1" applyBorder="1" applyAlignment="1">
      <alignment horizontal="left" wrapText="1"/>
    </xf>
    <xf numFmtId="2" fontId="8" fillId="9" borderId="32" xfId="0" applyNumberFormat="1" applyFont="1" applyFill="1" applyBorder="1" applyAlignment="1">
      <alignment horizontal="center" vertical="center" wrapText="1"/>
    </xf>
    <xf numFmtId="2" fontId="8" fillId="9" borderId="35" xfId="0" applyNumberFormat="1" applyFont="1" applyFill="1" applyBorder="1" applyAlignment="1">
      <alignment horizontal="center" vertical="center" wrapText="1"/>
    </xf>
    <xf numFmtId="2" fontId="8" fillId="9" borderId="36" xfId="0" applyNumberFormat="1" applyFont="1" applyFill="1" applyBorder="1" applyAlignment="1">
      <alignment horizontal="center" vertical="center" wrapText="1"/>
    </xf>
    <xf numFmtId="0" fontId="8" fillId="9" borderId="1" xfId="0" applyFont="1" applyFill="1" applyBorder="1" applyAlignment="1">
      <alignment horizontal="center" vertical="center"/>
    </xf>
    <xf numFmtId="0" fontId="10" fillId="0" borderId="0" xfId="0" applyFont="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0" fontId="10" fillId="0" borderId="0" xfId="0" applyFont="1" applyAlignment="1">
      <alignment horizontal="center"/>
    </xf>
    <xf numFmtId="0" fontId="8" fillId="8" borderId="32"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9" borderId="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wrapText="1"/>
      <protection locked="0"/>
    </xf>
    <xf numFmtId="0" fontId="8" fillId="8" borderId="35" xfId="0" applyFont="1" applyFill="1" applyBorder="1" applyAlignment="1" applyProtection="1">
      <alignment horizontal="center" vertical="center" wrapText="1"/>
      <protection locked="0"/>
    </xf>
    <xf numFmtId="0" fontId="8" fillId="8" borderId="36" xfId="0" applyFont="1" applyFill="1" applyBorder="1" applyAlignment="1" applyProtection="1">
      <alignment horizontal="center" vertical="center" wrapText="1"/>
      <protection locked="0"/>
    </xf>
    <xf numFmtId="2" fontId="8" fillId="9" borderId="32" xfId="0" applyNumberFormat="1" applyFont="1" applyFill="1" applyBorder="1" applyAlignment="1" applyProtection="1">
      <alignment horizontal="center" vertical="center" wrapText="1"/>
      <protection locked="0"/>
    </xf>
    <xf numFmtId="2" fontId="8" fillId="9" borderId="35" xfId="0" applyNumberFormat="1" applyFont="1" applyFill="1" applyBorder="1" applyAlignment="1" applyProtection="1">
      <alignment horizontal="center" vertical="center" wrapText="1"/>
      <protection locked="0"/>
    </xf>
    <xf numFmtId="2" fontId="8" fillId="9" borderId="36" xfId="0" applyNumberFormat="1" applyFont="1" applyFill="1" applyBorder="1" applyAlignment="1" applyProtection="1">
      <alignment horizontal="center" vertical="center" wrapText="1"/>
      <protection locked="0"/>
    </xf>
    <xf numFmtId="0" fontId="10" fillId="0" borderId="34" xfId="0" applyFont="1" applyBorder="1" applyAlignment="1">
      <alignment horizontal="center"/>
    </xf>
    <xf numFmtId="0" fontId="10" fillId="8" borderId="37" xfId="0" applyFont="1" applyFill="1" applyBorder="1" applyAlignment="1" applyProtection="1">
      <alignment horizontal="center" vertical="center" wrapText="1"/>
      <protection locked="0"/>
    </xf>
    <xf numFmtId="0" fontId="10" fillId="8" borderId="38" xfId="0" applyFont="1" applyFill="1" applyBorder="1" applyAlignment="1" applyProtection="1">
      <alignment horizontal="center" vertical="center" wrapText="1"/>
      <protection locked="0"/>
    </xf>
    <xf numFmtId="0" fontId="10" fillId="8" borderId="39" xfId="0" applyFont="1" applyFill="1" applyBorder="1" applyAlignment="1" applyProtection="1">
      <alignment horizontal="center" vertical="center" wrapText="1"/>
      <protection locked="0"/>
    </xf>
    <xf numFmtId="0" fontId="10" fillId="0" borderId="15" xfId="0" applyFont="1" applyBorder="1" applyAlignment="1">
      <alignment horizontal="center" vertical="center"/>
    </xf>
    <xf numFmtId="0" fontId="10" fillId="0" borderId="0" xfId="0" applyFont="1" applyAlignment="1">
      <alignment horizontal="center" vertical="center"/>
    </xf>
    <xf numFmtId="14" fontId="9" fillId="0" borderId="1" xfId="0" applyNumberFormat="1" applyFont="1" applyBorder="1" applyAlignment="1" applyProtection="1">
      <alignment horizontal="center" vertical="center"/>
      <protection locked="0"/>
    </xf>
    <xf numFmtId="14" fontId="9" fillId="0" borderId="28" xfId="0" applyNumberFormat="1" applyFont="1" applyBorder="1" applyAlignment="1" applyProtection="1">
      <alignment horizontal="center" vertical="center"/>
      <protection locked="0"/>
    </xf>
    <xf numFmtId="2" fontId="9" fillId="0" borderId="0" xfId="0" applyNumberFormat="1" applyFont="1" applyAlignment="1" applyProtection="1">
      <alignment horizontal="center"/>
      <protection locked="0"/>
    </xf>
    <xf numFmtId="165" fontId="9" fillId="0" borderId="0" xfId="0" applyNumberFormat="1" applyFont="1" applyAlignment="1">
      <alignment horizontal="center"/>
    </xf>
    <xf numFmtId="0" fontId="10" fillId="7" borderId="13" xfId="0" applyFont="1" applyFill="1" applyBorder="1" applyAlignment="1">
      <alignment horizontal="center"/>
    </xf>
    <xf numFmtId="0" fontId="10" fillId="7" borderId="12" xfId="0" applyFont="1" applyFill="1" applyBorder="1" applyAlignment="1">
      <alignment horizontal="center"/>
    </xf>
    <xf numFmtId="0" fontId="9" fillId="0" borderId="41" xfId="0" applyFont="1" applyBorder="1" applyAlignment="1">
      <alignment horizontal="center"/>
    </xf>
    <xf numFmtId="0" fontId="9" fillId="0" borderId="24" xfId="0" applyFont="1" applyBorder="1" applyAlignment="1">
      <alignment horizontal="center"/>
    </xf>
    <xf numFmtId="0" fontId="9" fillId="0" borderId="33" xfId="0" applyFont="1" applyBorder="1" applyAlignment="1">
      <alignment horizontal="center"/>
    </xf>
    <xf numFmtId="2" fontId="9" fillId="0" borderId="41" xfId="0" applyNumberFormat="1" applyFont="1" applyBorder="1" applyAlignment="1">
      <alignment horizontal="center"/>
    </xf>
    <xf numFmtId="2" fontId="9" fillId="0" borderId="24" xfId="0" applyNumberFormat="1" applyFont="1" applyBorder="1" applyAlignment="1">
      <alignment horizontal="center"/>
    </xf>
    <xf numFmtId="0" fontId="10" fillId="7" borderId="42" xfId="0" applyFont="1" applyFill="1" applyBorder="1" applyAlignment="1">
      <alignment horizontal="center"/>
    </xf>
    <xf numFmtId="0" fontId="10" fillId="7" borderId="43" xfId="0" applyFont="1" applyFill="1" applyBorder="1" applyAlignment="1">
      <alignment horizontal="center"/>
    </xf>
    <xf numFmtId="0" fontId="9" fillId="4" borderId="31" xfId="0" applyFont="1" applyFill="1" applyBorder="1" applyAlignment="1">
      <alignment horizontal="center" vertical="center" wrapText="1"/>
    </xf>
    <xf numFmtId="0" fontId="9" fillId="4" borderId="40" xfId="0" applyFont="1" applyFill="1" applyBorder="1" applyAlignment="1">
      <alignment horizontal="center" vertical="center" wrapText="1"/>
    </xf>
    <xf numFmtId="14" fontId="9" fillId="0" borderId="36" xfId="0" applyNumberFormat="1" applyFont="1" applyBorder="1" applyAlignment="1" applyProtection="1">
      <alignment horizontal="center" vertical="center"/>
      <protection locked="0"/>
    </xf>
    <xf numFmtId="0" fontId="8" fillId="8" borderId="32" xfId="0" applyFont="1" applyFill="1" applyBorder="1" applyAlignment="1">
      <alignment horizontal="center" vertical="center"/>
    </xf>
    <xf numFmtId="0" fontId="8" fillId="8" borderId="35" xfId="0" applyFont="1" applyFill="1" applyBorder="1" applyAlignment="1">
      <alignment horizontal="center" vertical="center"/>
    </xf>
    <xf numFmtId="0" fontId="8" fillId="8" borderId="36" xfId="0" applyFont="1" applyFill="1" applyBorder="1" applyAlignment="1">
      <alignment horizontal="center" vertical="center"/>
    </xf>
    <xf numFmtId="0" fontId="9" fillId="3" borderId="1" xfId="0" applyFont="1" applyFill="1" applyBorder="1" applyAlignment="1">
      <alignment horizontal="left" vertical="center"/>
    </xf>
    <xf numFmtId="0" fontId="15" fillId="0" borderId="1" xfId="0" applyFont="1" applyBorder="1" applyAlignment="1">
      <alignment horizontal="left" vertical="center" wrapText="1"/>
    </xf>
    <xf numFmtId="0" fontId="15" fillId="0" borderId="2" xfId="0" applyFont="1" applyBorder="1" applyAlignment="1">
      <alignment wrapText="1"/>
    </xf>
    <xf numFmtId="0" fontId="15" fillId="0" borderId="3" xfId="0" applyFont="1" applyBorder="1" applyAlignment="1">
      <alignment wrapText="1"/>
    </xf>
    <xf numFmtId="0" fontId="15" fillId="0" borderId="4" xfId="0" applyFont="1" applyBorder="1" applyAlignment="1">
      <alignment wrapTex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10" fillId="0" borderId="34" xfId="0" applyFont="1" applyBorder="1" applyAlignment="1">
      <alignment horizontal="center" vertical="center"/>
    </xf>
    <xf numFmtId="14" fontId="9" fillId="0" borderId="44" xfId="0" applyNumberFormat="1" applyFont="1" applyBorder="1" applyAlignment="1" applyProtection="1">
      <alignment horizontal="center" vertical="center"/>
      <protection locked="0"/>
    </xf>
    <xf numFmtId="14" fontId="9" fillId="0" borderId="45" xfId="0" applyNumberFormat="1" applyFont="1" applyBorder="1" applyAlignment="1" applyProtection="1">
      <alignment horizontal="center" vertical="center"/>
      <protection locked="0"/>
    </xf>
    <xf numFmtId="14" fontId="9" fillId="0" borderId="24" xfId="0" applyNumberFormat="1" applyFont="1" applyBorder="1" applyAlignment="1" applyProtection="1">
      <alignment horizontal="center" vertical="center"/>
      <protection locked="0"/>
    </xf>
    <xf numFmtId="14" fontId="9" fillId="0" borderId="23" xfId="0" applyNumberFormat="1" applyFont="1" applyBorder="1" applyAlignment="1" applyProtection="1">
      <alignment horizontal="center" vertical="center"/>
      <protection locked="0"/>
    </xf>
    <xf numFmtId="14" fontId="9" fillId="0" borderId="41" xfId="0" applyNumberFormat="1" applyFont="1" applyBorder="1" applyAlignment="1" applyProtection="1">
      <alignment horizontal="center" vertical="center"/>
      <protection locked="0"/>
    </xf>
    <xf numFmtId="14" fontId="9" fillId="0" borderId="22" xfId="0" applyNumberFormat="1" applyFont="1" applyBorder="1" applyAlignment="1" applyProtection="1">
      <alignment horizontal="center" vertical="center"/>
      <protection locked="0"/>
    </xf>
    <xf numFmtId="0" fontId="16" fillId="7" borderId="13" xfId="0" applyFont="1" applyFill="1" applyBorder="1" applyAlignment="1">
      <alignment horizontal="center"/>
    </xf>
    <xf numFmtId="0" fontId="16" fillId="7" borderId="12" xfId="0" applyFont="1" applyFill="1" applyBorder="1" applyAlignment="1">
      <alignment horizontal="center"/>
    </xf>
    <xf numFmtId="0" fontId="10" fillId="7" borderId="46" xfId="0" applyFont="1" applyFill="1" applyBorder="1" applyAlignment="1">
      <alignment horizontal="center"/>
    </xf>
    <xf numFmtId="14" fontId="9" fillId="0" borderId="14" xfId="0" applyNumberFormat="1" applyFont="1" applyBorder="1" applyAlignment="1" applyProtection="1">
      <alignment horizontal="center" vertical="center"/>
      <protection locked="0"/>
    </xf>
    <xf numFmtId="14" fontId="9" fillId="0" borderId="47" xfId="0" applyNumberFormat="1" applyFont="1" applyBorder="1" applyAlignment="1" applyProtection="1">
      <alignment horizontal="center" vertical="center"/>
      <protection locked="0"/>
    </xf>
    <xf numFmtId="0" fontId="9" fillId="6" borderId="1" xfId="0" applyFont="1" applyFill="1" applyBorder="1" applyProtection="1"/>
    <xf numFmtId="4" fontId="9" fillId="2" borderId="1" xfId="0" applyNumberFormat="1" applyFont="1" applyFill="1" applyBorder="1" applyAlignment="1" applyProtection="1">
      <alignment horizontal="righ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39997558519241921"/>
    <pageSetUpPr fitToPage="1"/>
  </sheetPr>
  <dimension ref="A1:I95"/>
  <sheetViews>
    <sheetView zoomScale="110" zoomScaleNormal="110" workbookViewId="0"/>
  </sheetViews>
  <sheetFormatPr baseColWidth="10" defaultColWidth="11.453125" defaultRowHeight="14" x14ac:dyDescent="0.3"/>
  <cols>
    <col min="1" max="1" width="17.453125" style="2" customWidth="1"/>
    <col min="2" max="2" width="35.1796875" style="2" customWidth="1"/>
    <col min="3" max="3" width="15.81640625" style="2" customWidth="1"/>
    <col min="4" max="4" width="19.81640625" style="2" customWidth="1"/>
    <col min="5" max="5" width="16.1796875" style="2" customWidth="1"/>
    <col min="6" max="6" width="12.81640625" style="41" customWidth="1"/>
    <col min="7" max="7" width="62.81640625" style="13" customWidth="1"/>
    <col min="8" max="8" width="11.453125" style="2" customWidth="1"/>
    <col min="9" max="16384" width="11.453125" style="2"/>
  </cols>
  <sheetData>
    <row r="1" spans="1:7" x14ac:dyDescent="0.3">
      <c r="A1" s="1" t="s">
        <v>69</v>
      </c>
      <c r="B1" s="166" t="s">
        <v>78</v>
      </c>
      <c r="C1" s="166"/>
      <c r="D1" s="166"/>
      <c r="E1" s="166"/>
      <c r="F1" s="166"/>
      <c r="G1" s="166"/>
    </row>
    <row r="2" spans="1:7" x14ac:dyDescent="0.3">
      <c r="A2" s="1" t="s">
        <v>118</v>
      </c>
      <c r="B2" s="166" t="s">
        <v>134</v>
      </c>
      <c r="C2" s="166"/>
      <c r="D2" s="166"/>
      <c r="E2" s="166"/>
      <c r="F2" s="166"/>
      <c r="G2" s="166"/>
    </row>
    <row r="3" spans="1:7" ht="33.65" customHeight="1" x14ac:dyDescent="0.3">
      <c r="A3" s="3" t="s">
        <v>57</v>
      </c>
      <c r="B3" s="161" t="s">
        <v>125</v>
      </c>
      <c r="C3" s="162"/>
      <c r="D3" s="162"/>
      <c r="E3" s="162"/>
      <c r="F3" s="162"/>
      <c r="G3" s="163"/>
    </row>
    <row r="4" spans="1:7" ht="23.5" customHeight="1" x14ac:dyDescent="0.3">
      <c r="A4" s="1" t="s">
        <v>114</v>
      </c>
      <c r="B4" s="161" t="s">
        <v>141</v>
      </c>
      <c r="C4" s="162"/>
      <c r="D4" s="162"/>
      <c r="E4" s="162"/>
      <c r="F4" s="162"/>
      <c r="G4" s="163"/>
    </row>
    <row r="5" spans="1:7" x14ac:dyDescent="0.3">
      <c r="A5" s="4" t="s">
        <v>43</v>
      </c>
      <c r="B5" s="166" t="s">
        <v>135</v>
      </c>
      <c r="C5" s="166"/>
      <c r="D5" s="166"/>
      <c r="E5" s="166"/>
      <c r="F5" s="166"/>
      <c r="G5" s="166"/>
    </row>
    <row r="6" spans="1:7" x14ac:dyDescent="0.3">
      <c r="A6" s="4" t="s">
        <v>44</v>
      </c>
      <c r="B6" s="166" t="s">
        <v>79</v>
      </c>
      <c r="C6" s="166"/>
      <c r="D6" s="166"/>
      <c r="E6" s="166"/>
      <c r="F6" s="166"/>
      <c r="G6" s="166"/>
    </row>
    <row r="7" spans="1:7" ht="23.15" customHeight="1" x14ac:dyDescent="0.3">
      <c r="A7" s="180" t="s">
        <v>45</v>
      </c>
      <c r="B7" s="166" t="s">
        <v>136</v>
      </c>
      <c r="C7" s="166"/>
      <c r="D7" s="166"/>
      <c r="E7" s="166"/>
      <c r="F7" s="166"/>
      <c r="G7" s="166"/>
    </row>
    <row r="8" spans="1:7" x14ac:dyDescent="0.3">
      <c r="A8" s="180"/>
      <c r="B8" s="180" t="s">
        <v>46</v>
      </c>
      <c r="C8" s="161" t="s">
        <v>80</v>
      </c>
      <c r="D8" s="162"/>
      <c r="E8" s="162"/>
      <c r="F8" s="162"/>
      <c r="G8" s="163"/>
    </row>
    <row r="9" spans="1:7" x14ac:dyDescent="0.3">
      <c r="A9" s="180"/>
      <c r="B9" s="180"/>
      <c r="C9" s="161" t="s">
        <v>100</v>
      </c>
      <c r="D9" s="162"/>
      <c r="E9" s="162"/>
      <c r="F9" s="162"/>
      <c r="G9" s="163"/>
    </row>
    <row r="10" spans="1:7" ht="33.75" customHeight="1" x14ac:dyDescent="0.3">
      <c r="A10" s="5" t="s">
        <v>47</v>
      </c>
      <c r="B10" s="166" t="s">
        <v>81</v>
      </c>
      <c r="C10" s="166"/>
      <c r="D10" s="166"/>
      <c r="E10" s="166"/>
      <c r="F10" s="166"/>
      <c r="G10" s="166"/>
    </row>
    <row r="11" spans="1:7" ht="33" customHeight="1" x14ac:dyDescent="0.3">
      <c r="A11" s="5" t="s">
        <v>48</v>
      </c>
      <c r="B11" s="166" t="s">
        <v>137</v>
      </c>
      <c r="C11" s="166"/>
      <c r="D11" s="166"/>
      <c r="E11" s="166"/>
      <c r="F11" s="166"/>
      <c r="G11" s="166"/>
    </row>
    <row r="12" spans="1:7" x14ac:dyDescent="0.3">
      <c r="A12" s="5" t="s">
        <v>82</v>
      </c>
      <c r="B12" s="166" t="s">
        <v>126</v>
      </c>
      <c r="C12" s="166"/>
      <c r="D12" s="166"/>
      <c r="E12" s="166"/>
      <c r="F12" s="166"/>
      <c r="G12" s="166"/>
    </row>
    <row r="13" spans="1:7" ht="24" customHeight="1" x14ac:dyDescent="0.3">
      <c r="A13" s="5" t="s">
        <v>83</v>
      </c>
      <c r="B13" s="166" t="s">
        <v>84</v>
      </c>
      <c r="C13" s="166"/>
      <c r="D13" s="166"/>
      <c r="E13" s="166"/>
      <c r="F13" s="166"/>
      <c r="G13" s="166"/>
    </row>
    <row r="14" spans="1:7" x14ac:dyDescent="0.3">
      <c r="A14" s="164" t="s">
        <v>63</v>
      </c>
      <c r="B14" s="164"/>
      <c r="C14" s="173" t="s">
        <v>105</v>
      </c>
      <c r="D14" s="174"/>
      <c r="E14" s="174"/>
      <c r="F14" s="174"/>
      <c r="G14" s="175"/>
    </row>
    <row r="15" spans="1:7" x14ac:dyDescent="0.3">
      <c r="A15" s="164" t="s">
        <v>31</v>
      </c>
      <c r="B15" s="164"/>
      <c r="C15" s="173" t="s">
        <v>107</v>
      </c>
      <c r="D15" s="174"/>
      <c r="E15" s="174"/>
      <c r="F15" s="174"/>
      <c r="G15" s="175"/>
    </row>
    <row r="16" spans="1:7" x14ac:dyDescent="0.3">
      <c r="A16" s="171" t="s">
        <v>57</v>
      </c>
      <c r="B16" s="172"/>
      <c r="C16" s="173" t="s">
        <v>58</v>
      </c>
      <c r="D16" s="174"/>
      <c r="E16" s="174"/>
      <c r="F16" s="174"/>
      <c r="G16" s="175"/>
    </row>
    <row r="17" spans="1:7" x14ac:dyDescent="0.3">
      <c r="A17" s="164" t="s">
        <v>114</v>
      </c>
      <c r="B17" s="165"/>
      <c r="C17" s="87" t="s">
        <v>112</v>
      </c>
      <c r="D17" s="88"/>
      <c r="E17" s="88"/>
      <c r="F17" s="88"/>
      <c r="G17" s="89"/>
    </row>
    <row r="18" spans="1:7" x14ac:dyDescent="0.3">
      <c r="A18" s="176" t="s">
        <v>36</v>
      </c>
      <c r="B18" s="176"/>
      <c r="C18" s="6">
        <v>2023</v>
      </c>
      <c r="D18" s="7"/>
      <c r="E18" s="7"/>
      <c r="F18" s="7"/>
      <c r="G18" s="8"/>
    </row>
    <row r="20" spans="1:7" ht="28" x14ac:dyDescent="0.3">
      <c r="C20" s="9" t="str">
        <f>"Ist "&amp;C18-2&amp;"/"&amp;C18-1</f>
        <v>Ist 2021/2022</v>
      </c>
      <c r="D20" s="9" t="str">
        <f>"Plan/Ist "&amp;C18-1&amp;"/"&amp;C18</f>
        <v>Plan/Ist 2022/2023</v>
      </c>
      <c r="E20" s="9" t="str">
        <f>"Plan "&amp;C18&amp;"/"&amp;C18+1</f>
        <v>Plan 2023/2024</v>
      </c>
      <c r="F20" s="9" t="s">
        <v>41</v>
      </c>
      <c r="G20" s="10" t="str">
        <f>"Begründung (wenn Abweichung gegenüber Plan/Ist "&amp;C18-1&amp;"/"&amp;C18&amp;" über 2% und EUR 1.000,-- ist)"</f>
        <v>Begründung (wenn Abweichung gegenüber Plan/Ist 2022/2023 über 2% und EUR 1.000,-- ist)</v>
      </c>
    </row>
    <row r="21" spans="1:7" x14ac:dyDescent="0.3">
      <c r="B21" s="11" t="s">
        <v>12</v>
      </c>
      <c r="F21" s="12"/>
    </row>
    <row r="22" spans="1:7" ht="15" customHeight="1" x14ac:dyDescent="0.3">
      <c r="A22" s="177" t="s">
        <v>32</v>
      </c>
      <c r="B22" s="14" t="s">
        <v>0</v>
      </c>
      <c r="C22" s="15">
        <v>6900</v>
      </c>
      <c r="D22" s="15">
        <v>6900</v>
      </c>
      <c r="E22" s="15">
        <v>12000</v>
      </c>
      <c r="F22" s="16">
        <v>73.913043478260875</v>
      </c>
      <c r="G22" s="17" t="s">
        <v>50</v>
      </c>
    </row>
    <row r="23" spans="1:7" x14ac:dyDescent="0.3">
      <c r="A23" s="178"/>
      <c r="B23" s="14" t="s">
        <v>1</v>
      </c>
      <c r="C23" s="15">
        <v>5000</v>
      </c>
      <c r="D23" s="15">
        <v>4700</v>
      </c>
      <c r="E23" s="15">
        <v>5000</v>
      </c>
      <c r="F23" s="16">
        <v>6.3829787234042499</v>
      </c>
      <c r="G23" s="17" t="s">
        <v>51</v>
      </c>
    </row>
    <row r="24" spans="1:7" x14ac:dyDescent="0.3">
      <c r="A24" s="178"/>
      <c r="B24" s="14" t="s">
        <v>2</v>
      </c>
      <c r="C24" s="15">
        <v>1800</v>
      </c>
      <c r="D24" s="15">
        <v>1800</v>
      </c>
      <c r="E24" s="15">
        <v>1900</v>
      </c>
      <c r="F24" s="16">
        <v>5.5555555555555571</v>
      </c>
      <c r="G24" s="17" t="s">
        <v>51</v>
      </c>
    </row>
    <row r="25" spans="1:7" x14ac:dyDescent="0.3">
      <c r="A25" s="178"/>
      <c r="B25" s="14" t="s">
        <v>3</v>
      </c>
      <c r="C25" s="15">
        <v>1600</v>
      </c>
      <c r="D25" s="15">
        <v>1600</v>
      </c>
      <c r="E25" s="15">
        <v>1500</v>
      </c>
      <c r="F25" s="16">
        <v>-6.25</v>
      </c>
      <c r="G25" s="17" t="s">
        <v>51</v>
      </c>
    </row>
    <row r="26" spans="1:7" x14ac:dyDescent="0.3">
      <c r="A26" s="178"/>
      <c r="B26" s="14" t="s">
        <v>88</v>
      </c>
      <c r="C26" s="15">
        <v>50</v>
      </c>
      <c r="D26" s="15">
        <v>40</v>
      </c>
      <c r="E26" s="15">
        <v>30</v>
      </c>
      <c r="F26" s="16">
        <f>(E26-D26)/E26</f>
        <v>-0.33333333333333331</v>
      </c>
      <c r="G26" s="17"/>
    </row>
    <row r="27" spans="1:7" x14ac:dyDescent="0.3">
      <c r="A27" s="178"/>
      <c r="B27" s="14" t="s">
        <v>37</v>
      </c>
      <c r="C27" s="15">
        <v>50</v>
      </c>
      <c r="D27" s="15">
        <v>40</v>
      </c>
      <c r="E27" s="15">
        <v>50</v>
      </c>
      <c r="F27" s="16">
        <v>25</v>
      </c>
      <c r="G27" s="17" t="s">
        <v>51</v>
      </c>
    </row>
    <row r="28" spans="1:7" x14ac:dyDescent="0.3">
      <c r="A28" s="178"/>
      <c r="B28" s="14" t="s">
        <v>85</v>
      </c>
      <c r="C28" s="15">
        <v>150</v>
      </c>
      <c r="D28" s="15">
        <v>150</v>
      </c>
      <c r="E28" s="15">
        <v>150</v>
      </c>
      <c r="F28" s="16">
        <v>0</v>
      </c>
      <c r="G28" s="17"/>
    </row>
    <row r="29" spans="1:7" x14ac:dyDescent="0.3">
      <c r="A29" s="178"/>
      <c r="B29" s="14" t="s">
        <v>4</v>
      </c>
      <c r="C29" s="15">
        <v>1700</v>
      </c>
      <c r="D29" s="15">
        <v>1700</v>
      </c>
      <c r="E29" s="15">
        <v>1700</v>
      </c>
      <c r="F29" s="16">
        <v>0</v>
      </c>
      <c r="G29" s="17" t="s">
        <v>51</v>
      </c>
    </row>
    <row r="30" spans="1:7" x14ac:dyDescent="0.3">
      <c r="A30" s="178"/>
      <c r="B30" s="14" t="s">
        <v>56</v>
      </c>
      <c r="C30" s="15">
        <v>4500</v>
      </c>
      <c r="D30" s="15">
        <v>4500</v>
      </c>
      <c r="E30" s="15">
        <v>10000</v>
      </c>
      <c r="F30" s="16">
        <v>122.22222222222223</v>
      </c>
      <c r="G30" s="17" t="s">
        <v>52</v>
      </c>
    </row>
    <row r="31" spans="1:7" x14ac:dyDescent="0.3">
      <c r="A31" s="178"/>
      <c r="B31" s="14" t="s">
        <v>89</v>
      </c>
      <c r="C31" s="15">
        <v>1500</v>
      </c>
      <c r="D31" s="15">
        <v>1200</v>
      </c>
      <c r="E31" s="15">
        <v>1100</v>
      </c>
      <c r="F31" s="16">
        <f>(E31-D31)/E31</f>
        <v>-9.0909090909090912E-2</v>
      </c>
      <c r="G31" s="17"/>
    </row>
    <row r="32" spans="1:7" x14ac:dyDescent="0.3">
      <c r="A32" s="178"/>
      <c r="B32" s="14" t="s">
        <v>5</v>
      </c>
      <c r="C32" s="15">
        <v>500</v>
      </c>
      <c r="D32" s="15">
        <v>500</v>
      </c>
      <c r="E32" s="15">
        <v>500</v>
      </c>
      <c r="F32" s="16">
        <v>0</v>
      </c>
      <c r="G32" s="17" t="s">
        <v>51</v>
      </c>
    </row>
    <row r="33" spans="1:7" ht="28" x14ac:dyDescent="0.3">
      <c r="A33" s="178"/>
      <c r="B33" s="18" t="s">
        <v>35</v>
      </c>
      <c r="C33" s="15">
        <v>2200</v>
      </c>
      <c r="D33" s="15">
        <v>2800</v>
      </c>
      <c r="E33" s="15">
        <v>2800</v>
      </c>
      <c r="F33" s="16">
        <v>0</v>
      </c>
      <c r="G33" s="17" t="s">
        <v>51</v>
      </c>
    </row>
    <row r="34" spans="1:7" x14ac:dyDescent="0.3">
      <c r="A34" s="178"/>
      <c r="B34" s="14" t="s">
        <v>6</v>
      </c>
      <c r="C34" s="15">
        <v>300</v>
      </c>
      <c r="D34" s="15">
        <v>200</v>
      </c>
      <c r="E34" s="15">
        <v>200</v>
      </c>
      <c r="F34" s="16">
        <v>0</v>
      </c>
      <c r="G34" s="17" t="s">
        <v>51</v>
      </c>
    </row>
    <row r="35" spans="1:7" x14ac:dyDescent="0.3">
      <c r="A35" s="178"/>
      <c r="B35" s="14" t="s">
        <v>7</v>
      </c>
      <c r="C35" s="15">
        <v>2200</v>
      </c>
      <c r="D35" s="15">
        <v>2200</v>
      </c>
      <c r="E35" s="15">
        <v>2200</v>
      </c>
      <c r="F35" s="16">
        <v>0</v>
      </c>
      <c r="G35" s="17" t="s">
        <v>51</v>
      </c>
    </row>
    <row r="36" spans="1:7" x14ac:dyDescent="0.3">
      <c r="A36" s="178"/>
      <c r="B36" s="14" t="s">
        <v>8</v>
      </c>
      <c r="C36" s="15"/>
      <c r="D36" s="15"/>
      <c r="E36" s="15"/>
      <c r="F36" s="16" t="s">
        <v>53</v>
      </c>
      <c r="G36" s="17" t="s">
        <v>51</v>
      </c>
    </row>
    <row r="37" spans="1:7" x14ac:dyDescent="0.3">
      <c r="A37" s="178"/>
      <c r="B37" s="14" t="s">
        <v>86</v>
      </c>
      <c r="C37" s="15">
        <v>1700</v>
      </c>
      <c r="D37" s="15">
        <v>1500</v>
      </c>
      <c r="E37" s="15">
        <v>1700</v>
      </c>
      <c r="F37" s="16">
        <v>13.333333333333329</v>
      </c>
      <c r="G37" s="17" t="s">
        <v>51</v>
      </c>
    </row>
    <row r="38" spans="1:7" ht="42" customHeight="1" x14ac:dyDescent="0.3">
      <c r="A38" s="178"/>
      <c r="B38" s="18" t="s">
        <v>9</v>
      </c>
      <c r="C38" s="15">
        <v>10500</v>
      </c>
      <c r="D38" s="15">
        <v>12000</v>
      </c>
      <c r="E38" s="15">
        <v>12000</v>
      </c>
      <c r="F38" s="16">
        <v>0</v>
      </c>
      <c r="G38" s="17" t="s">
        <v>51</v>
      </c>
    </row>
    <row r="39" spans="1:7" ht="28.5" customHeight="1" x14ac:dyDescent="0.3">
      <c r="A39" s="178"/>
      <c r="B39" s="18" t="s">
        <v>64</v>
      </c>
      <c r="C39" s="15">
        <v>1700</v>
      </c>
      <c r="D39" s="15">
        <v>1700</v>
      </c>
      <c r="E39" s="15">
        <v>1700</v>
      </c>
      <c r="F39" s="16">
        <v>0</v>
      </c>
      <c r="G39" s="17" t="s">
        <v>51</v>
      </c>
    </row>
    <row r="40" spans="1:7" x14ac:dyDescent="0.3">
      <c r="A40" s="178"/>
      <c r="B40" s="14" t="s">
        <v>65</v>
      </c>
      <c r="C40" s="15">
        <v>7200</v>
      </c>
      <c r="D40" s="15">
        <v>8000</v>
      </c>
      <c r="E40" s="15">
        <v>17000</v>
      </c>
      <c r="F40" s="16">
        <v>112.5</v>
      </c>
      <c r="G40" s="17" t="s">
        <v>54</v>
      </c>
    </row>
    <row r="41" spans="1:7" x14ac:dyDescent="0.3">
      <c r="A41" s="178"/>
      <c r="B41" s="19"/>
      <c r="C41" s="15"/>
      <c r="D41" s="15"/>
      <c r="E41" s="15"/>
      <c r="F41" s="16"/>
      <c r="G41" s="17"/>
    </row>
    <row r="42" spans="1:7" x14ac:dyDescent="0.3">
      <c r="A42" s="178"/>
      <c r="B42" s="19"/>
      <c r="C42" s="15"/>
      <c r="D42" s="15"/>
      <c r="E42" s="15"/>
      <c r="F42" s="16" t="str">
        <f>IF(OR(D42=0,E42=0),"-",E42/D42*100-100)</f>
        <v>-</v>
      </c>
      <c r="G42" s="17" t="str">
        <f>IF(ISBLANK(E42),"",IF(AND(OR(F42&gt;=2,F42&lt;=-2),OR((D42-E42)&gt;=100,(D42-E42)&lt;=-100)),"Bitte Begründung in dieser Zelle angeben",""))</f>
        <v/>
      </c>
    </row>
    <row r="43" spans="1:7" x14ac:dyDescent="0.3">
      <c r="A43" s="178"/>
      <c r="B43" s="19"/>
      <c r="C43" s="15"/>
      <c r="D43" s="15"/>
      <c r="E43" s="15"/>
      <c r="F43" s="16" t="str">
        <f>IF(OR(D43=0,E43=0),"-",E43/D43*100-100)</f>
        <v>-</v>
      </c>
      <c r="G43" s="17" t="str">
        <f>IF(ISBLANK(E43),"",IF(AND(OR(F43&gt;=2,F43&lt;=-2),OR((D43-E43)&gt;=100,(D43-E43)&lt;=-100)),"Bitte Begründung in dieser Zelle angeben",""))</f>
        <v/>
      </c>
    </row>
    <row r="44" spans="1:7" x14ac:dyDescent="0.3">
      <c r="A44" s="178"/>
      <c r="B44" s="19"/>
      <c r="C44" s="15"/>
      <c r="D44" s="15"/>
      <c r="E44" s="15"/>
      <c r="F44" s="16" t="str">
        <f>IF(OR(D44=0,E44=0),"-",E44/D44*100-100)</f>
        <v>-</v>
      </c>
      <c r="G44" s="17" t="str">
        <f>IF(ISBLANK(E44),"",IF(AND(OR(F44&gt;=2,F44&lt;=-2),OR((D44-E44)&gt;=100,(D44-E44)&lt;=-100)),"Bitte Begründung in dieser Zelle angeben",""))</f>
        <v/>
      </c>
    </row>
    <row r="45" spans="1:7" x14ac:dyDescent="0.3">
      <c r="A45" s="178"/>
      <c r="B45" s="14" t="s">
        <v>11</v>
      </c>
      <c r="C45" s="20">
        <f>SUM(C22:C44)</f>
        <v>49550</v>
      </c>
      <c r="D45" s="20">
        <f>SUM(D22:D44)</f>
        <v>51530</v>
      </c>
      <c r="E45" s="20">
        <f>SUM(E22:E44)</f>
        <v>71530</v>
      </c>
      <c r="F45" s="16">
        <f>IF(OR(D45=0,E45=0),"-",E45/D45*100-100)</f>
        <v>38.812342324859316</v>
      </c>
      <c r="G45" s="21"/>
    </row>
    <row r="46" spans="1:7" x14ac:dyDescent="0.3">
      <c r="A46" s="178"/>
      <c r="B46" s="14" t="s">
        <v>10</v>
      </c>
      <c r="C46" s="15">
        <v>7000</v>
      </c>
      <c r="D46" s="15">
        <v>7500</v>
      </c>
      <c r="E46" s="15">
        <v>8000</v>
      </c>
      <c r="F46" s="16">
        <f>IF(OR(D46=0,E46=0),"-",E46/D46*100-100)</f>
        <v>6.6666666666666714</v>
      </c>
      <c r="G46" s="23"/>
    </row>
    <row r="47" spans="1:7" x14ac:dyDescent="0.3">
      <c r="A47" s="179"/>
      <c r="B47" s="14" t="s">
        <v>13</v>
      </c>
      <c r="C47" s="20">
        <f>C46*100/C45</f>
        <v>14.127144298688194</v>
      </c>
      <c r="D47" s="20">
        <f>D46*100/D45</f>
        <v>14.55462837182224</v>
      </c>
      <c r="E47" s="20">
        <f>E46*100/E45</f>
        <v>11.184118551656647</v>
      </c>
      <c r="F47" s="22"/>
      <c r="G47" s="21"/>
    </row>
    <row r="48" spans="1:7" x14ac:dyDescent="0.3">
      <c r="C48" s="24"/>
      <c r="D48" s="24"/>
      <c r="E48" s="24"/>
      <c r="F48" s="25"/>
      <c r="G48" s="13" t="str">
        <f>IF(ISBLANK(E48),"",IF(AND(OR(F48&gt;=2,F48&lt;=-2),OR((D48-E48)&gt;=1000,(D48-E48)&lt;=-1000)),"Bitte Begründung in dieser Zelle angeben",""))</f>
        <v/>
      </c>
    </row>
    <row r="49" spans="1:7" x14ac:dyDescent="0.3">
      <c r="A49" s="26"/>
      <c r="B49" s="11" t="s">
        <v>20</v>
      </c>
      <c r="C49" s="24"/>
      <c r="D49" s="24"/>
      <c r="E49" s="24"/>
      <c r="F49" s="25"/>
      <c r="G49" s="13" t="str">
        <f>IF(ISBLANK(E49),"",IF(AND(OR(F49&gt;=2,F49&lt;=-2),OR((D49-E49)&gt;=1000,(D49-E49)&lt;=-1000)),"Bitte Begründung in dieser Zelle angeben",""))</f>
        <v/>
      </c>
    </row>
    <row r="50" spans="1:7" ht="15" customHeight="1" x14ac:dyDescent="0.3">
      <c r="A50" s="177" t="s">
        <v>32</v>
      </c>
      <c r="B50" s="14" t="s">
        <v>14</v>
      </c>
      <c r="C50" s="15">
        <v>45000</v>
      </c>
      <c r="D50" s="15">
        <v>45000</v>
      </c>
      <c r="E50" s="20">
        <v>45000</v>
      </c>
      <c r="F50" s="27">
        <f>IF(OR(D50=0,E50=0),"-",E50/D50*100-100)</f>
        <v>0</v>
      </c>
      <c r="G50" s="17" t="str">
        <f>IF(ISBLANK(E50),"",IF(AND(OR(F50&gt;=2,F50&lt;=-2),OR((D50-E50)&gt;=100,(D50-E50)&lt;=-100)),"Bitte Begründung in dieser Zelle angeben",""))</f>
        <v/>
      </c>
    </row>
    <row r="51" spans="1:7" x14ac:dyDescent="0.3">
      <c r="A51" s="178"/>
      <c r="B51" s="14" t="s">
        <v>15</v>
      </c>
      <c r="C51" s="15">
        <v>240000</v>
      </c>
      <c r="D51" s="15">
        <v>241000</v>
      </c>
      <c r="E51" s="20">
        <v>245000</v>
      </c>
      <c r="F51" s="27">
        <f>IF(OR(D51=0,E51=0),"-",E51/D51*100-100)</f>
        <v>1.6597510373443924</v>
      </c>
      <c r="G51" s="17" t="str">
        <f>IF(ISBLANK(E51),"",IF(AND(OR(F51&gt;=2,F51&lt;=-2),OR((D51-E51)&gt;=100,(D51-E51)&lt;=-100)),"Bitte Begründung in dieser Zelle angeben",""))</f>
        <v/>
      </c>
    </row>
    <row r="52" spans="1:7" x14ac:dyDescent="0.3">
      <c r="A52" s="178"/>
      <c r="B52" s="14" t="s">
        <v>11</v>
      </c>
      <c r="C52" s="20">
        <f>SUM(C50:C51)</f>
        <v>285000</v>
      </c>
      <c r="D52" s="20">
        <f>SUM(D50:D51)</f>
        <v>286000</v>
      </c>
      <c r="E52" s="20">
        <f>SUM(E50:E51)</f>
        <v>290000</v>
      </c>
      <c r="F52" s="27">
        <f>IF(OR(D52=0,E52=0),"-",E52/D52*100-100)</f>
        <v>1.3986013986014001</v>
      </c>
      <c r="G52" s="21"/>
    </row>
    <row r="53" spans="1:7" x14ac:dyDescent="0.3">
      <c r="A53" s="179"/>
      <c r="B53" s="14" t="s">
        <v>13</v>
      </c>
      <c r="C53" s="20">
        <f>C50*100/C52</f>
        <v>15.789473684210526</v>
      </c>
      <c r="D53" s="20">
        <f>D50*100/D52</f>
        <v>15.734265734265735</v>
      </c>
      <c r="E53" s="20">
        <f>E50*100/E52</f>
        <v>15.517241379310345</v>
      </c>
      <c r="F53" s="27">
        <f>IF(OR(D53=0,E53=0),"-",E53/D53*100-100)</f>
        <v>-1.3793103448275872</v>
      </c>
      <c r="G53" s="21"/>
    </row>
    <row r="54" spans="1:7" x14ac:dyDescent="0.3">
      <c r="C54" s="24"/>
      <c r="D54" s="24"/>
      <c r="E54" s="24"/>
      <c r="F54" s="28"/>
      <c r="G54" s="13" t="str">
        <f>IF(ISBLANK(E54),"",IF(AND(OR(F54&gt;=2,F54&lt;=-2),OR((D54-E54)&gt;=1000,(D54-E54)&lt;=-1000)),"Bitte Begründung in dieser Zelle angeben",""))</f>
        <v/>
      </c>
    </row>
    <row r="55" spans="1:7" x14ac:dyDescent="0.3">
      <c r="B55" s="11" t="s">
        <v>21</v>
      </c>
      <c r="C55" s="24"/>
      <c r="D55" s="24"/>
      <c r="E55" s="24"/>
      <c r="F55" s="28"/>
      <c r="G55" s="13" t="str">
        <f>IF(ISBLANK(E55),"",IF(AND(OR(F55&gt;=2,F55&lt;=-2),OR((D55-E55)&gt;=1000,(D55-E55)&lt;=-1000)),"Bitte Begründung in dieser Zelle angeben",""))</f>
        <v/>
      </c>
    </row>
    <row r="56" spans="1:7" x14ac:dyDescent="0.3">
      <c r="B56" s="14" t="s">
        <v>24</v>
      </c>
      <c r="C56" s="20">
        <f>C45+C52</f>
        <v>334550</v>
      </c>
      <c r="D56" s="20">
        <f>D45+D52</f>
        <v>337530</v>
      </c>
      <c r="E56" s="20">
        <f>E45+E52</f>
        <v>361530</v>
      </c>
      <c r="F56" s="27">
        <f>IF(OR(D56=0,E56=0),"-",E56/D56*100-100)</f>
        <v>7.1104790685272405</v>
      </c>
      <c r="G56" s="21"/>
    </row>
    <row r="57" spans="1:7" x14ac:dyDescent="0.3">
      <c r="B57" s="14" t="s">
        <v>22</v>
      </c>
      <c r="C57" s="20">
        <f>C46+C50</f>
        <v>52000</v>
      </c>
      <c r="D57" s="20">
        <f>D46+D50</f>
        <v>52500</v>
      </c>
      <c r="E57" s="20">
        <f>E46+E50</f>
        <v>53000</v>
      </c>
      <c r="F57" s="27">
        <f>IF(OR(D57=0,E57=0),"-",E57/D57*100-100)</f>
        <v>0.952380952380949</v>
      </c>
      <c r="G57" s="17" t="str">
        <f>IF(ISBLANK(E57),"",IF(AND(OR(F57&gt;=2,F57&lt;=-2),OR((D57-E57)&gt;=100,(D57-E57)&lt;=-100)),"Bitte Begründung in dieser Zelle angeben",""))</f>
        <v/>
      </c>
    </row>
    <row r="58" spans="1:7" x14ac:dyDescent="0.3">
      <c r="B58" s="14" t="s">
        <v>23</v>
      </c>
      <c r="C58" s="20">
        <f>C57*100/C56</f>
        <v>15.54326707517561</v>
      </c>
      <c r="D58" s="20">
        <f>D57*100/D56</f>
        <v>15.554172962403342</v>
      </c>
      <c r="E58" s="20">
        <f>E57*100/E56</f>
        <v>14.659917572538932</v>
      </c>
      <c r="F58" s="27">
        <f>IF(OR(D58=0,E58=0),"-",E58/D58*100-100)</f>
        <v>-5.749295652208275</v>
      </c>
      <c r="G58" s="21"/>
    </row>
    <row r="59" spans="1:7" x14ac:dyDescent="0.3">
      <c r="C59" s="24"/>
      <c r="D59" s="24"/>
      <c r="E59" s="24"/>
      <c r="F59" s="25"/>
    </row>
    <row r="60" spans="1:7" x14ac:dyDescent="0.3">
      <c r="C60" s="24"/>
      <c r="D60" s="24"/>
      <c r="E60" s="24"/>
      <c r="F60" s="25"/>
      <c r="G60" s="13" t="str">
        <f>IF(ISBLANK(E60),"",IF(AND(OR(F60&gt;=2,F60&lt;=-2),OR((D60-E60)&gt;=1000,(D60-E60)&lt;=-1000)),"Bitte Begründung in dieser Zelle angeben",""))</f>
        <v/>
      </c>
    </row>
    <row r="61" spans="1:7" x14ac:dyDescent="0.3">
      <c r="B61" s="11" t="s">
        <v>28</v>
      </c>
      <c r="C61" s="24"/>
      <c r="D61" s="24"/>
      <c r="E61" s="24"/>
      <c r="F61" s="25"/>
      <c r="G61" s="13" t="str">
        <f>IF(ISBLANK(E61),"",IF(AND(OR(F61&gt;=2,F61&lt;=-2),OR((D61-E61)&gt;=1000,(D61-E61)&lt;=-1000)),"Bitte Begründung in dieser Zelle angeben",""))</f>
        <v/>
      </c>
    </row>
    <row r="62" spans="1:7" ht="42" x14ac:dyDescent="0.3">
      <c r="A62" s="167" t="s">
        <v>33</v>
      </c>
      <c r="B62" s="29" t="s">
        <v>27</v>
      </c>
      <c r="C62" s="15">
        <v>1180</v>
      </c>
      <c r="D62" s="15">
        <v>1200</v>
      </c>
      <c r="E62" s="15">
        <v>1200</v>
      </c>
      <c r="F62" s="30">
        <f>IF(OR(D62=0,E62=0),"-",E62/D62*100-100)</f>
        <v>0</v>
      </c>
      <c r="G62" s="17" t="str">
        <f t="shared" ref="G62:G67" si="0">IF(ISBLANK(E62),"",IF(AND(OR(F62&gt;=2,F62&lt;=-2),OR((D62-E62)&gt;=100,(D62-E62)&lt;=-100)),"Bitte Begründung in dieser Zelle angeben",""))</f>
        <v/>
      </c>
    </row>
    <row r="63" spans="1:7" x14ac:dyDescent="0.3">
      <c r="A63" s="168"/>
      <c r="B63" s="31" t="s">
        <v>25</v>
      </c>
      <c r="C63" s="15"/>
      <c r="D63" s="15"/>
      <c r="E63" s="15"/>
      <c r="F63" s="30" t="str">
        <f t="shared" ref="F63:F68" si="1">IF(OR(D63=0,E63=0),"-",E63/D63*100-100)</f>
        <v>-</v>
      </c>
      <c r="G63" s="17" t="str">
        <f t="shared" si="0"/>
        <v/>
      </c>
    </row>
    <row r="64" spans="1:7" x14ac:dyDescent="0.3">
      <c r="A64" s="168"/>
      <c r="B64" s="31" t="s">
        <v>26</v>
      </c>
      <c r="C64" s="15"/>
      <c r="D64" s="15"/>
      <c r="E64" s="15"/>
      <c r="F64" s="30" t="str">
        <f t="shared" si="1"/>
        <v>-</v>
      </c>
      <c r="G64" s="17" t="str">
        <f t="shared" si="0"/>
        <v/>
      </c>
    </row>
    <row r="65" spans="1:9" ht="28" x14ac:dyDescent="0.3">
      <c r="A65" s="168"/>
      <c r="B65" s="29" t="s">
        <v>132</v>
      </c>
      <c r="C65" s="15"/>
      <c r="D65" s="15"/>
      <c r="E65" s="15"/>
      <c r="F65" s="30" t="str">
        <f t="shared" si="1"/>
        <v>-</v>
      </c>
      <c r="G65" s="17" t="str">
        <f t="shared" si="0"/>
        <v/>
      </c>
    </row>
    <row r="66" spans="1:9" x14ac:dyDescent="0.3">
      <c r="A66" s="168"/>
      <c r="B66" s="19"/>
      <c r="C66" s="15"/>
      <c r="D66" s="15"/>
      <c r="E66" s="15"/>
      <c r="F66" s="30" t="str">
        <f t="shared" si="1"/>
        <v>-</v>
      </c>
      <c r="G66" s="17" t="str">
        <f t="shared" si="0"/>
        <v/>
      </c>
    </row>
    <row r="67" spans="1:9" x14ac:dyDescent="0.3">
      <c r="A67" s="168"/>
      <c r="B67" s="19"/>
      <c r="C67" s="15"/>
      <c r="D67" s="15"/>
      <c r="E67" s="15"/>
      <c r="F67" s="30" t="str">
        <f t="shared" si="1"/>
        <v>-</v>
      </c>
      <c r="G67" s="17" t="str">
        <f t="shared" si="0"/>
        <v/>
      </c>
    </row>
    <row r="68" spans="1:9" x14ac:dyDescent="0.3">
      <c r="A68" s="169"/>
      <c r="B68" s="31" t="s">
        <v>24</v>
      </c>
      <c r="C68" s="32">
        <f>SUM(C62:C67)</f>
        <v>1180</v>
      </c>
      <c r="D68" s="32">
        <f>SUM(D62:D67)</f>
        <v>1200</v>
      </c>
      <c r="E68" s="32">
        <f>SUM(E62:E67)</f>
        <v>1200</v>
      </c>
      <c r="F68" s="30">
        <f t="shared" si="1"/>
        <v>0</v>
      </c>
      <c r="G68" s="21"/>
    </row>
    <row r="69" spans="1:9" x14ac:dyDescent="0.3">
      <c r="C69" s="24"/>
      <c r="D69" s="24"/>
      <c r="E69" s="24"/>
      <c r="F69" s="33"/>
    </row>
    <row r="70" spans="1:9" x14ac:dyDescent="0.3">
      <c r="B70" s="11" t="s">
        <v>29</v>
      </c>
      <c r="C70" s="24"/>
      <c r="D70" s="24"/>
      <c r="E70" s="24"/>
      <c r="F70" s="33"/>
      <c r="H70" s="34" t="s">
        <v>60</v>
      </c>
      <c r="I70" s="35" t="s">
        <v>127</v>
      </c>
    </row>
    <row r="71" spans="1:9" x14ac:dyDescent="0.3">
      <c r="A71" s="170" t="s">
        <v>33</v>
      </c>
      <c r="B71" s="31" t="s">
        <v>38</v>
      </c>
      <c r="C71" s="15">
        <v>7500</v>
      </c>
      <c r="D71" s="15"/>
      <c r="E71" s="15"/>
      <c r="F71" s="36" t="str">
        <f t="shared" ref="F71:F76" si="2">IF(OR(D71=0,E71=0),"-",E71/D71*100-100)</f>
        <v>-</v>
      </c>
      <c r="G71" s="17" t="str">
        <f>IF(ISBLANK(E71),"",IF(AND(OR(F71&gt;=2,F71&lt;=-2),OR((D71-E71)&gt;=100,(D71-E71)&lt;=-100)),"Bitte Begründung in dieser Zelle angeben",""))</f>
        <v/>
      </c>
      <c r="H71" s="37" t="s">
        <v>61</v>
      </c>
    </row>
    <row r="72" spans="1:9" x14ac:dyDescent="0.3">
      <c r="A72" s="170"/>
      <c r="B72" s="31" t="s">
        <v>128</v>
      </c>
      <c r="C72" s="15"/>
      <c r="D72" s="15"/>
      <c r="E72" s="15"/>
      <c r="F72" s="36" t="str">
        <f t="shared" si="2"/>
        <v>-</v>
      </c>
      <c r="G72" s="17" t="str">
        <f>IF(ISBLANK(E72),"",IF(AND(OR(F72&gt;=2,F72&lt;=-2),OR((D72-E72)&gt;=100,(D72-E72)&lt;=-100)),"Bitte Begründung in dieser Zelle angeben",""))</f>
        <v/>
      </c>
      <c r="H72" s="37"/>
    </row>
    <row r="73" spans="1:9" x14ac:dyDescent="0.3">
      <c r="A73" s="170"/>
      <c r="B73" s="31" t="s">
        <v>73</v>
      </c>
      <c r="C73" s="15"/>
      <c r="D73" s="15"/>
      <c r="E73" s="15"/>
      <c r="F73" s="36" t="str">
        <f t="shared" si="2"/>
        <v>-</v>
      </c>
      <c r="G73" s="17" t="str">
        <f>IF(ISBLANK(E73),"",IF(AND(OR(F73&gt;=2,F73&lt;=-2),OR((D73-E73)&gt;=100,(D73-E73)&lt;=-100)),"Bitte Begründung in dieser Zelle angeben",""))</f>
        <v/>
      </c>
      <c r="H73" s="37"/>
    </row>
    <row r="74" spans="1:9" x14ac:dyDescent="0.3">
      <c r="A74" s="170"/>
      <c r="B74" s="31" t="s">
        <v>87</v>
      </c>
      <c r="C74" s="15">
        <v>1500</v>
      </c>
      <c r="D74" s="15"/>
      <c r="E74" s="15"/>
      <c r="F74" s="36" t="str">
        <f t="shared" si="2"/>
        <v>-</v>
      </c>
      <c r="G74" s="17" t="str">
        <f>IF(ISBLANK(E74),"",IF(AND(OR(F74&gt;=2,F74&lt;=-2),OR((D74-E74)&gt;=100,(D74-E74)&lt;=-100)),"Bitte Begründung in dieser Zelle angeben",""))</f>
        <v/>
      </c>
      <c r="H74" s="37" t="s">
        <v>62</v>
      </c>
    </row>
    <row r="75" spans="1:9" x14ac:dyDescent="0.3">
      <c r="A75" s="170"/>
      <c r="B75" s="31" t="s">
        <v>142</v>
      </c>
      <c r="C75" s="15">
        <v>325000</v>
      </c>
      <c r="D75" s="15"/>
      <c r="E75" s="15"/>
      <c r="F75" s="36" t="str">
        <f t="shared" si="2"/>
        <v>-</v>
      </c>
      <c r="G75" s="17" t="str">
        <f>IF(ISBLANK(E75),"",IF(AND(OR(F75&gt;=2,F75&lt;=-2),OR((D75-E75)&gt;=100,(D75-E75)&lt;=-100)),"Bitte Begründung in dieser Zelle angeben",""))</f>
        <v/>
      </c>
      <c r="H75" s="37"/>
    </row>
    <row r="76" spans="1:9" x14ac:dyDescent="0.3">
      <c r="A76" s="170"/>
      <c r="B76" s="31" t="s">
        <v>24</v>
      </c>
      <c r="C76" s="32">
        <f>SUM(C71:C75)</f>
        <v>334000</v>
      </c>
      <c r="D76" s="32">
        <f>SUM(D71:D75)</f>
        <v>0</v>
      </c>
      <c r="E76" s="32">
        <f>SUM(E71:E75)</f>
        <v>0</v>
      </c>
      <c r="F76" s="36" t="str">
        <f t="shared" si="2"/>
        <v>-</v>
      </c>
      <c r="G76" s="21"/>
      <c r="H76" s="37"/>
    </row>
    <row r="77" spans="1:9" x14ac:dyDescent="0.3">
      <c r="C77" s="24"/>
      <c r="D77" s="24"/>
      <c r="E77" s="24"/>
      <c r="F77" s="33"/>
      <c r="G77" s="13" t="str">
        <f>IF(ISBLANK(E77),"",IF(AND(OR(F77&gt;=2,F77&lt;=-2),OR((D77-E77)&gt;=1000,(D77-E77)&lt;=-1000)),"Bitte Begründung in dieser Zelle angeben",""))</f>
        <v/>
      </c>
    </row>
    <row r="78" spans="1:9" x14ac:dyDescent="0.3">
      <c r="B78" s="11" t="s">
        <v>34</v>
      </c>
      <c r="C78" s="24"/>
      <c r="D78" s="24"/>
      <c r="E78" s="24"/>
      <c r="F78" s="33"/>
      <c r="G78" s="13" t="str">
        <f>IF(ISBLANK(E78),"",IF(AND(OR(F78&gt;=2,F78&lt;=-2),OR((D78-E78)&gt;=1000,(D78-E78)&lt;=-1000)),"Bitte Begründung in dieser Zelle angeben",""))</f>
        <v/>
      </c>
    </row>
    <row r="79" spans="1:9" x14ac:dyDescent="0.3">
      <c r="B79" s="31" t="s">
        <v>24</v>
      </c>
      <c r="C79" s="32">
        <f>C68+C76</f>
        <v>335180</v>
      </c>
      <c r="D79" s="32">
        <f>D68+D76</f>
        <v>1200</v>
      </c>
      <c r="E79" s="32">
        <f>E68+E76</f>
        <v>1200</v>
      </c>
      <c r="F79" s="36">
        <f>IF(OR(D81=0,E81=0),"-",E81/D81*100-100)</f>
        <v>7.1358487200071465</v>
      </c>
      <c r="G79" s="21"/>
    </row>
    <row r="80" spans="1:9" x14ac:dyDescent="0.3">
      <c r="C80" s="24"/>
      <c r="D80" s="24"/>
      <c r="E80" s="24"/>
      <c r="F80" s="33"/>
    </row>
    <row r="81" spans="2:7" ht="21.75" customHeight="1" x14ac:dyDescent="0.3">
      <c r="B81" s="81" t="s">
        <v>30</v>
      </c>
      <c r="C81" s="39">
        <f>C79-C56</f>
        <v>630</v>
      </c>
      <c r="D81" s="39">
        <f>D56-D79</f>
        <v>336330</v>
      </c>
      <c r="E81" s="39">
        <f>E56-E79</f>
        <v>360330</v>
      </c>
      <c r="F81" s="40">
        <f>IF(OR(D81=0,E81=0),"-",E81/D81*100-100)</f>
        <v>7.1358487200071465</v>
      </c>
      <c r="G81" s="21"/>
    </row>
    <row r="85" spans="2:7" hidden="1" x14ac:dyDescent="0.3">
      <c r="C85" s="2" t="s">
        <v>61</v>
      </c>
    </row>
    <row r="86" spans="2:7" hidden="1" x14ac:dyDescent="0.3">
      <c r="C86" s="2" t="s">
        <v>62</v>
      </c>
    </row>
    <row r="94" spans="2:7" hidden="1" x14ac:dyDescent="0.3">
      <c r="D94" s="2" t="s">
        <v>58</v>
      </c>
    </row>
    <row r="95" spans="2:7" hidden="1" x14ac:dyDescent="0.3">
      <c r="D95" s="2" t="s">
        <v>106</v>
      </c>
    </row>
  </sheetData>
  <sheetProtection algorithmName="SHA-512" hashValue="5eVnST9R2l5U0hNsZSnrT6CdIzVFafFr95KnKdwFI1S2YljIoIm+R/v55oi/tplUwbYPJJpStKTu0Hrxv0dkFA==" saltValue="75CrgTH7DoLGDSgRnxZcpA==" spinCount="100000" sheet="1" objects="1" scenarios="1"/>
  <mergeCells count="27">
    <mergeCell ref="B1:G1"/>
    <mergeCell ref="B2:G2"/>
    <mergeCell ref="B5:G5"/>
    <mergeCell ref="B6:G6"/>
    <mergeCell ref="A50:A53"/>
    <mergeCell ref="A14:B14"/>
    <mergeCell ref="C14:G14"/>
    <mergeCell ref="B3:G3"/>
    <mergeCell ref="A7:A9"/>
    <mergeCell ref="B12:G12"/>
    <mergeCell ref="B7:G7"/>
    <mergeCell ref="B8:B9"/>
    <mergeCell ref="C8:G8"/>
    <mergeCell ref="C9:G9"/>
    <mergeCell ref="B10:G10"/>
    <mergeCell ref="B11:G11"/>
    <mergeCell ref="B4:G4"/>
    <mergeCell ref="A17:B17"/>
    <mergeCell ref="B13:G13"/>
    <mergeCell ref="A62:A68"/>
    <mergeCell ref="A71:A76"/>
    <mergeCell ref="A16:B16"/>
    <mergeCell ref="C16:G16"/>
    <mergeCell ref="A18:B18"/>
    <mergeCell ref="A22:A47"/>
    <mergeCell ref="A15:B15"/>
    <mergeCell ref="C15:G15"/>
  </mergeCells>
  <printOptions horizontalCentered="1" verticalCentered="1"/>
  <pageMargins left="0.19685039370078741" right="0.19685039370078741" top="0.59055118110236227" bottom="0.59055118110236227" header="0.31496062992125984" footer="0.31496062992125984"/>
  <pageSetup paperSize="9" scale="81" fitToHeight="0" orientation="landscape" r:id="rId1"/>
  <headerFooter>
    <oddHeader>&amp;L&amp;A / &amp;D</oddHeader>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6" tint="0.39997558519241921"/>
    <pageSetUpPr fitToPage="1"/>
  </sheetPr>
  <dimension ref="A1:I104"/>
  <sheetViews>
    <sheetView tabSelected="1" zoomScale="90" zoomScaleNormal="90" workbookViewId="0">
      <pane ySplit="7" topLeftCell="A8" activePane="bottomLeft" state="frozen"/>
      <selection pane="bottomLeft" activeCell="E80" sqref="E80"/>
    </sheetView>
  </sheetViews>
  <sheetFormatPr baseColWidth="10" defaultColWidth="11.453125" defaultRowHeight="14" x14ac:dyDescent="0.3"/>
  <cols>
    <col min="1" max="1" width="11.81640625" style="42" customWidth="1"/>
    <col min="2" max="2" width="60.81640625" style="42" customWidth="1"/>
    <col min="3" max="3" width="19.1796875" style="42" customWidth="1"/>
    <col min="4" max="4" width="21.1796875" style="42" customWidth="1"/>
    <col min="5" max="5" width="19.1796875" style="42" customWidth="1"/>
    <col min="6" max="6" width="15.1796875" style="59" customWidth="1"/>
    <col min="7" max="7" width="63.81640625" style="45" customWidth="1"/>
    <col min="8" max="16384" width="11.453125" style="42"/>
  </cols>
  <sheetData>
    <row r="1" spans="1:8" x14ac:dyDescent="0.3">
      <c r="A1" s="176" t="s">
        <v>63</v>
      </c>
      <c r="B1" s="176"/>
      <c r="C1" s="173"/>
      <c r="D1" s="174"/>
      <c r="E1" s="174"/>
      <c r="F1" s="174"/>
      <c r="G1" s="175"/>
    </row>
    <row r="2" spans="1:8" x14ac:dyDescent="0.3">
      <c r="A2" s="176" t="s">
        <v>31</v>
      </c>
      <c r="B2" s="176"/>
      <c r="C2" s="173"/>
      <c r="D2" s="174"/>
      <c r="E2" s="174"/>
      <c r="F2" s="174"/>
      <c r="G2" s="175"/>
    </row>
    <row r="3" spans="1:8" x14ac:dyDescent="0.3">
      <c r="A3" s="176" t="s">
        <v>57</v>
      </c>
      <c r="B3" s="188"/>
      <c r="C3" s="173"/>
      <c r="D3" s="174"/>
      <c r="E3" s="174"/>
      <c r="F3" s="174"/>
      <c r="G3" s="175"/>
    </row>
    <row r="4" spans="1:8" x14ac:dyDescent="0.3">
      <c r="A4" s="176" t="s">
        <v>111</v>
      </c>
      <c r="B4" s="188"/>
      <c r="C4" s="173" t="s">
        <v>112</v>
      </c>
      <c r="D4" s="174"/>
      <c r="E4" s="174"/>
      <c r="F4" s="174"/>
      <c r="G4" s="175"/>
    </row>
    <row r="5" spans="1:8" x14ac:dyDescent="0.3">
      <c r="A5" s="176" t="s">
        <v>36</v>
      </c>
      <c r="B5" s="176"/>
      <c r="C5" s="173" t="s">
        <v>143</v>
      </c>
      <c r="D5" s="174" t="s">
        <v>129</v>
      </c>
      <c r="E5" s="174"/>
      <c r="F5" s="174"/>
      <c r="G5" s="175"/>
    </row>
    <row r="6" spans="1:8" x14ac:dyDescent="0.3">
      <c r="C6" s="93">
        <f>VALUE(MID(C5,1,4))</f>
        <v>2024</v>
      </c>
      <c r="D6" s="94">
        <f>VALUE(MID(C5,6,4))</f>
        <v>2025</v>
      </c>
    </row>
    <row r="7" spans="1:8" ht="26.25" customHeight="1" x14ac:dyDescent="0.3">
      <c r="C7" s="9" t="str">
        <f>"Ist "&amp;C6-2&amp;"/"&amp;D6-2</f>
        <v>Ist 2022/2023</v>
      </c>
      <c r="D7" s="92" t="str">
        <f>"Plan/Ist "&amp;C6-1&amp;"/"&amp;D6-1</f>
        <v>Plan/Ist 2023/2024</v>
      </c>
      <c r="E7" s="9" t="str">
        <f>"Plan "&amp;C6&amp;"/"&amp;D6</f>
        <v>Plan 2024/2025</v>
      </c>
      <c r="F7" s="9" t="s">
        <v>41</v>
      </c>
      <c r="G7" s="10" t="str">
        <f>"Begründung (wenn Abweichung gegenüber Plan "&amp;C6-1&amp;"/"&amp;D6-1&amp;" über 2% und EUR 1.000,-- ist)"</f>
        <v>Begründung (wenn Abweichung gegenüber Plan 2023/2024 über 2% und EUR 1.000,-- ist)</v>
      </c>
    </row>
    <row r="8" spans="1:8" x14ac:dyDescent="0.3">
      <c r="B8" s="43" t="s">
        <v>115</v>
      </c>
      <c r="F8" s="44"/>
    </row>
    <row r="9" spans="1:8" ht="15" customHeight="1" x14ac:dyDescent="0.3">
      <c r="A9" s="182" t="s">
        <v>32</v>
      </c>
      <c r="B9" s="46" t="s">
        <v>0</v>
      </c>
      <c r="C9" s="47"/>
      <c r="D9" s="47"/>
      <c r="E9" s="47"/>
      <c r="F9" s="16" t="str">
        <f t="shared" ref="F9:F41" si="0">IF(OR(D9=0,E9=0),"-",E9/D9*100-100)</f>
        <v>-</v>
      </c>
      <c r="G9" s="48"/>
      <c r="H9" s="49" t="str">
        <f>IF(ISBLANK(E9),"",IF(AND(OR(F9&gt;=2,F9&lt;=-2),OR((D9-E9)&gt;=1000,(D9-E9)&lt;=-1000)),IF(ISBLANK(G9),'|'!B$56,""),""))</f>
        <v/>
      </c>
    </row>
    <row r="10" spans="1:8" x14ac:dyDescent="0.3">
      <c r="A10" s="183"/>
      <c r="B10" s="46" t="s">
        <v>1</v>
      </c>
      <c r="C10" s="47"/>
      <c r="D10" s="47"/>
      <c r="E10" s="47"/>
      <c r="F10" s="16" t="str">
        <f t="shared" si="0"/>
        <v>-</v>
      </c>
      <c r="G10" s="48"/>
      <c r="H10" s="49" t="str">
        <f>IF(ISBLANK(E10),"",IF(AND(OR(F10&gt;=2,F10&lt;=-2),OR((D10-E10)&gt;=1000,(D10-E10)&lt;=-1000)),IF(ISBLANK(G10),'|'!B$56,""),""))</f>
        <v/>
      </c>
    </row>
    <row r="11" spans="1:8" x14ac:dyDescent="0.3">
      <c r="A11" s="183"/>
      <c r="B11" s="46" t="s">
        <v>2</v>
      </c>
      <c r="C11" s="47"/>
      <c r="D11" s="47"/>
      <c r="E11" s="47"/>
      <c r="F11" s="16" t="str">
        <f t="shared" si="0"/>
        <v>-</v>
      </c>
      <c r="G11" s="48"/>
      <c r="H11" s="49" t="str">
        <f>IF(ISBLANK(E11),"",IF(AND(OR(F11&gt;=2,F11&lt;=-2),OR((D11-E11)&gt;=1000,(D11-E11)&lt;=-1000)),IF(ISBLANK(G11),'|'!B$56,""),""))</f>
        <v/>
      </c>
    </row>
    <row r="12" spans="1:8" x14ac:dyDescent="0.3">
      <c r="A12" s="183"/>
      <c r="B12" s="46" t="s">
        <v>3</v>
      </c>
      <c r="C12" s="47"/>
      <c r="D12" s="47"/>
      <c r="E12" s="47"/>
      <c r="F12" s="16" t="str">
        <f t="shared" si="0"/>
        <v>-</v>
      </c>
      <c r="G12" s="48"/>
      <c r="H12" s="49" t="str">
        <f>IF(ISBLANK(E12),"",IF(AND(OR(F12&gt;=2,F12&lt;=-2),OR((D12-E12)&gt;=1000,(D12-E12)&lt;=-1000)),IF(ISBLANK(G12),'|'!B$56,""),""))</f>
        <v/>
      </c>
    </row>
    <row r="13" spans="1:8" x14ac:dyDescent="0.3">
      <c r="A13" s="183"/>
      <c r="B13" s="46" t="s">
        <v>88</v>
      </c>
      <c r="C13" s="47"/>
      <c r="D13" s="47"/>
      <c r="E13" s="47"/>
      <c r="F13" s="16" t="str">
        <f t="shared" si="0"/>
        <v>-</v>
      </c>
      <c r="G13" s="48"/>
      <c r="H13" s="49" t="str">
        <f>IF(ISBLANK(E13),"",IF(AND(OR(F13&gt;=2,F13&lt;=-2),OR((D13-E13)&gt;=1000,(D13-E13)&lt;=-1000)),IF(ISBLANK(G13),'|'!B$56,""),""))</f>
        <v/>
      </c>
    </row>
    <row r="14" spans="1:8" x14ac:dyDescent="0.3">
      <c r="A14" s="183"/>
      <c r="B14" s="46" t="s">
        <v>37</v>
      </c>
      <c r="C14" s="47"/>
      <c r="D14" s="47"/>
      <c r="E14" s="47"/>
      <c r="F14" s="16" t="str">
        <f t="shared" si="0"/>
        <v>-</v>
      </c>
      <c r="G14" s="48"/>
      <c r="H14" s="49" t="str">
        <f>IF(ISBLANK(E14),"",IF(AND(OR(F14&gt;=2,F14&lt;=-2),OR((D14-E14)&gt;=1000,(D14-E14)&lt;=-1000)),IF(ISBLANK(G14),'|'!B$56,""),""))</f>
        <v/>
      </c>
    </row>
    <row r="15" spans="1:8" x14ac:dyDescent="0.3">
      <c r="A15" s="183"/>
      <c r="B15" s="46" t="s">
        <v>85</v>
      </c>
      <c r="C15" s="47"/>
      <c r="D15" s="47"/>
      <c r="E15" s="47"/>
      <c r="F15" s="16" t="str">
        <f t="shared" si="0"/>
        <v>-</v>
      </c>
      <c r="G15" s="48"/>
      <c r="H15" s="49" t="str">
        <f>IF(ISBLANK(E15),"",IF(AND(OR(F15&gt;=2,F15&lt;=-2),OR((D15-E15)&gt;=1000,(D15-E15)&lt;=-1000)),IF(ISBLANK(G15),'|'!B$56,""),""))</f>
        <v/>
      </c>
    </row>
    <row r="16" spans="1:8" x14ac:dyDescent="0.3">
      <c r="A16" s="183"/>
      <c r="B16" s="46" t="s">
        <v>4</v>
      </c>
      <c r="C16" s="47"/>
      <c r="D16" s="47"/>
      <c r="E16" s="47"/>
      <c r="F16" s="16" t="str">
        <f>IF(OR(D16=0,E16=0),"-",E16/D16*100-100)</f>
        <v>-</v>
      </c>
      <c r="G16" s="48"/>
      <c r="H16" s="49" t="str">
        <f>IF(ISBLANK(E16),"",IF(AND(OR(F16&gt;=2,F16&lt;=-2),OR((D16-E16)&gt;=1000,(D16-E16)&lt;=-1000)),IF(ISBLANK(G16),'|'!B$56,""),""))</f>
        <v/>
      </c>
    </row>
    <row r="17" spans="1:8" x14ac:dyDescent="0.3">
      <c r="A17" s="183"/>
      <c r="B17" s="46" t="s">
        <v>56</v>
      </c>
      <c r="C17" s="47"/>
      <c r="D17" s="47"/>
      <c r="E17" s="47"/>
      <c r="F17" s="16" t="str">
        <f t="shared" si="0"/>
        <v>-</v>
      </c>
      <c r="G17" s="48"/>
      <c r="H17" s="49" t="str">
        <f>IF(ISBLANK(E17),"",IF(AND(OR(F17&gt;=2,F17&lt;=-2),OR((D17-E17)&gt;=1000,(D17-E17)&lt;=-1000)),IF(ISBLANK(G17),'|'!B$56,""),""))</f>
        <v/>
      </c>
    </row>
    <row r="18" spans="1:8" x14ac:dyDescent="0.3">
      <c r="A18" s="183"/>
      <c r="B18" s="46" t="s">
        <v>89</v>
      </c>
      <c r="C18" s="47"/>
      <c r="D18" s="47"/>
      <c r="E18" s="47"/>
      <c r="F18" s="16" t="str">
        <f t="shared" si="0"/>
        <v>-</v>
      </c>
      <c r="G18" s="48"/>
      <c r="H18" s="49" t="str">
        <f>IF(ISBLANK(E18),"",IF(AND(OR(F18&gt;=2,F18&lt;=-2),OR((D18-E18)&gt;=1000,(D18-E18)&lt;=-1000)),IF(ISBLANK(G18),'|'!B$56,""),""))</f>
        <v/>
      </c>
    </row>
    <row r="19" spans="1:8" x14ac:dyDescent="0.3">
      <c r="A19" s="183"/>
      <c r="B19" s="46" t="s">
        <v>5</v>
      </c>
      <c r="C19" s="47"/>
      <c r="D19" s="47"/>
      <c r="E19" s="47"/>
      <c r="F19" s="16" t="str">
        <f t="shared" si="0"/>
        <v>-</v>
      </c>
      <c r="G19" s="48"/>
      <c r="H19" s="49" t="str">
        <f>IF(ISBLANK(E19),"",IF(AND(OR(F19&gt;=2,F19&lt;=-2),OR((D19-E19)&gt;=1000,(D19-E19)&lt;=-1000)),IF(ISBLANK(G19),'|'!B$56,""),""))</f>
        <v/>
      </c>
    </row>
    <row r="20" spans="1:8" x14ac:dyDescent="0.3">
      <c r="A20" s="183"/>
      <c r="B20" s="50" t="s">
        <v>35</v>
      </c>
      <c r="C20" s="47"/>
      <c r="D20" s="47"/>
      <c r="E20" s="47"/>
      <c r="F20" s="16" t="str">
        <f t="shared" si="0"/>
        <v>-</v>
      </c>
      <c r="G20" s="48"/>
      <c r="H20" s="49" t="str">
        <f>IF(ISBLANK(E20),"",IF(AND(OR(F20&gt;=2,F20&lt;=-2),OR((D20-E20)&gt;=1000,(D20-E20)&lt;=-1000)),IF(ISBLANK(G20),'|'!B$56,""),""))</f>
        <v/>
      </c>
    </row>
    <row r="21" spans="1:8" x14ac:dyDescent="0.3">
      <c r="A21" s="183"/>
      <c r="B21" s="46" t="s">
        <v>6</v>
      </c>
      <c r="C21" s="47"/>
      <c r="D21" s="47"/>
      <c r="E21" s="47"/>
      <c r="F21" s="16" t="str">
        <f t="shared" si="0"/>
        <v>-</v>
      </c>
      <c r="G21" s="48"/>
      <c r="H21" s="49" t="str">
        <f>IF(ISBLANK(E21),"",IF(AND(OR(F21&gt;=2,F21&lt;=-2),OR((D21-E21)&gt;=1000,(D21-E21)&lt;=-1000)),IF(ISBLANK(G21),'|'!B$56,""),""))</f>
        <v/>
      </c>
    </row>
    <row r="22" spans="1:8" x14ac:dyDescent="0.3">
      <c r="A22" s="183"/>
      <c r="B22" s="46" t="s">
        <v>7</v>
      </c>
      <c r="C22" s="47"/>
      <c r="D22" s="47"/>
      <c r="E22" s="47"/>
      <c r="F22" s="16" t="str">
        <f t="shared" si="0"/>
        <v>-</v>
      </c>
      <c r="G22" s="48"/>
      <c r="H22" s="49" t="str">
        <f>IF(ISBLANK(E22),"",IF(AND(OR(F22&gt;=2,F22&lt;=-2),OR((D22-E22)&gt;=1000,(D22-E22)&lt;=-1000)),IF(ISBLANK(G22),'|'!B$56,""),""))</f>
        <v/>
      </c>
    </row>
    <row r="23" spans="1:8" x14ac:dyDescent="0.3">
      <c r="A23" s="183"/>
      <c r="B23" s="46" t="s">
        <v>8</v>
      </c>
      <c r="C23" s="47"/>
      <c r="D23" s="47"/>
      <c r="E23" s="47"/>
      <c r="F23" s="16" t="str">
        <f t="shared" si="0"/>
        <v>-</v>
      </c>
      <c r="G23" s="48"/>
      <c r="H23" s="49" t="str">
        <f>IF(ISBLANK(E23),"",IF(AND(OR(F23&gt;=2,F23&lt;=-2),OR((D23-E23)&gt;=1000,(D23-E23)&lt;=-1000)),IF(ISBLANK(G23),'|'!B$56,""),""))</f>
        <v/>
      </c>
    </row>
    <row r="24" spans="1:8" x14ac:dyDescent="0.3">
      <c r="A24" s="183"/>
      <c r="B24" s="46" t="s">
        <v>86</v>
      </c>
      <c r="C24" s="47"/>
      <c r="D24" s="47"/>
      <c r="E24" s="47"/>
      <c r="F24" s="16" t="str">
        <f t="shared" si="0"/>
        <v>-</v>
      </c>
      <c r="G24" s="48"/>
      <c r="H24" s="49" t="str">
        <f>IF(ISBLANK(E24),"",IF(AND(OR(F24&gt;=2,F24&lt;=-2),OR((D24-E24)&gt;=1000,(D24-E24)&lt;=-1000)),IF(ISBLANK(G24),'|'!B$56,""),""))</f>
        <v/>
      </c>
    </row>
    <row r="25" spans="1:8" ht="15" customHeight="1" x14ac:dyDescent="0.3">
      <c r="A25" s="183"/>
      <c r="B25" s="98" t="s">
        <v>9</v>
      </c>
      <c r="C25" s="47"/>
      <c r="D25" s="47"/>
      <c r="E25" s="47"/>
      <c r="F25" s="16" t="str">
        <f t="shared" si="0"/>
        <v>-</v>
      </c>
      <c r="G25" s="48"/>
      <c r="H25" s="49" t="str">
        <f>IF(ISBLANK(E25),"",IF(AND(OR(F25&gt;=2,F25&lt;=-2),OR((D25-E25)&gt;=1000,(D25-E25)&lt;=-1000)),IF(ISBLANK(G25),'|'!B$56,""),""))</f>
        <v/>
      </c>
    </row>
    <row r="26" spans="1:8" ht="28" x14ac:dyDescent="0.3">
      <c r="A26" s="183"/>
      <c r="B26" s="50" t="s">
        <v>64</v>
      </c>
      <c r="C26" s="47"/>
      <c r="D26" s="47"/>
      <c r="E26" s="47"/>
      <c r="F26" s="16" t="str">
        <f t="shared" si="0"/>
        <v>-</v>
      </c>
      <c r="G26" s="48"/>
      <c r="H26" s="49" t="str">
        <f>IF(ISBLANK(E26),"",IF(AND(OR(F26&gt;=2,F26&lt;=-2),OR((D26-E26)&gt;=1000,(D26-E26)&lt;=-1000)),IF(ISBLANK(G26),'|'!B$56,""),""))</f>
        <v/>
      </c>
    </row>
    <row r="27" spans="1:8" x14ac:dyDescent="0.3">
      <c r="A27" s="183"/>
      <c r="B27" s="50" t="s">
        <v>65</v>
      </c>
      <c r="C27" s="47"/>
      <c r="D27" s="47"/>
      <c r="E27" s="47"/>
      <c r="F27" s="16" t="str">
        <f t="shared" si="0"/>
        <v>-</v>
      </c>
      <c r="G27" s="48"/>
      <c r="H27" s="49" t="str">
        <f>IF(ISBLANK(E27),"",IF(AND(OR(F27&gt;=2,F27&lt;=-2),OR((D27-E27)&gt;=1000,(D27-E27)&lt;=-1000)),IF(ISBLANK(G27),'|'!B$56,""),""))</f>
        <v/>
      </c>
    </row>
    <row r="28" spans="1:8" x14ac:dyDescent="0.3">
      <c r="A28" s="183"/>
      <c r="B28" s="80"/>
      <c r="C28" s="47"/>
      <c r="D28" s="47"/>
      <c r="E28" s="47"/>
      <c r="F28" s="16" t="str">
        <f t="shared" si="0"/>
        <v>-</v>
      </c>
      <c r="G28" s="48"/>
      <c r="H28" s="49" t="str">
        <f>IF(ISBLANK(E28),"",IF(AND(OR(F28&gt;=2,F28&lt;=-2),OR((D28-E28)&gt;=1000,(D28-E28)&lt;=-1000)),IF(ISBLANK(G28),'|'!B$56,""),""))</f>
        <v/>
      </c>
    </row>
    <row r="29" spans="1:8" x14ac:dyDescent="0.3">
      <c r="A29" s="183"/>
      <c r="B29" s="80"/>
      <c r="C29" s="47"/>
      <c r="D29" s="47"/>
      <c r="E29" s="47"/>
      <c r="F29" s="16" t="str">
        <f t="shared" si="0"/>
        <v>-</v>
      </c>
      <c r="G29" s="48"/>
      <c r="H29" s="49" t="str">
        <f>IF(ISBLANK(E29),"",IF(AND(OR(F29&gt;=2,F29&lt;=-2),OR((D29-E29)&gt;=1000,(D29-E29)&lt;=-1000)),IF(ISBLANK(G29),'|'!B$56,""),""))</f>
        <v/>
      </c>
    </row>
    <row r="30" spans="1:8" x14ac:dyDescent="0.3">
      <c r="A30" s="183"/>
      <c r="B30" s="80"/>
      <c r="C30" s="47"/>
      <c r="D30" s="47"/>
      <c r="E30" s="47"/>
      <c r="F30" s="16" t="str">
        <f t="shared" si="0"/>
        <v>-</v>
      </c>
      <c r="G30" s="48"/>
      <c r="H30" s="49" t="str">
        <f>IF(ISBLANK(E30),"",IF(AND(OR(F30&gt;=2,F30&lt;=-2),OR((D30-E30)&gt;=1000,(D30-E30)&lt;=-1000)),IF(ISBLANK(G30),'|'!B$56,""),""))</f>
        <v/>
      </c>
    </row>
    <row r="31" spans="1:8" x14ac:dyDescent="0.3">
      <c r="A31" s="183"/>
      <c r="B31" s="80"/>
      <c r="C31" s="47"/>
      <c r="D31" s="47"/>
      <c r="E31" s="47"/>
      <c r="F31" s="16" t="str">
        <f t="shared" si="0"/>
        <v>-</v>
      </c>
      <c r="G31" s="48"/>
      <c r="H31" s="49" t="str">
        <f>IF(ISBLANK(E31),"",IF(AND(OR(F31&gt;=2,F31&lt;=-2),OR((D31-E31)&gt;=1000,(D31-E31)&lt;=-1000)),IF(ISBLANK(G31),'|'!B$56,""),""))</f>
        <v/>
      </c>
    </row>
    <row r="32" spans="1:8" x14ac:dyDescent="0.3">
      <c r="A32" s="183"/>
      <c r="B32" s="80"/>
      <c r="C32" s="47"/>
      <c r="D32" s="47"/>
      <c r="E32" s="47"/>
      <c r="F32" s="16" t="str">
        <f t="shared" si="0"/>
        <v>-</v>
      </c>
      <c r="G32" s="48"/>
      <c r="H32" s="49" t="str">
        <f>IF(ISBLANK(E32),"",IF(AND(OR(F32&gt;=2,F32&lt;=-2),OR((D32-E32)&gt;=1000,(D32-E32)&lt;=-1000)),IF(ISBLANK(G32),'|'!B$56,""),""))</f>
        <v/>
      </c>
    </row>
    <row r="33" spans="1:8" x14ac:dyDescent="0.3">
      <c r="A33" s="183"/>
      <c r="B33" s="80"/>
      <c r="C33" s="47"/>
      <c r="D33" s="47"/>
      <c r="E33" s="47"/>
      <c r="F33" s="16" t="str">
        <f t="shared" si="0"/>
        <v>-</v>
      </c>
      <c r="G33" s="48"/>
      <c r="H33" s="49" t="str">
        <f>IF(ISBLANK(E33),"",IF(AND(OR(F33&gt;=2,F33&lt;=-2),OR((D33-E33)&gt;=1000,(D33-E33)&lt;=-1000)),IF(ISBLANK(G33),'|'!B$56,""),""))</f>
        <v/>
      </c>
    </row>
    <row r="34" spans="1:8" x14ac:dyDescent="0.3">
      <c r="A34" s="183"/>
      <c r="B34" s="80"/>
      <c r="C34" s="47"/>
      <c r="D34" s="47"/>
      <c r="E34" s="47"/>
      <c r="F34" s="16" t="str">
        <f t="shared" si="0"/>
        <v>-</v>
      </c>
      <c r="G34" s="48"/>
      <c r="H34" s="49" t="str">
        <f>IF(ISBLANK(E34),"",IF(AND(OR(F34&gt;=2,F34&lt;=-2),OR((D34-E34)&gt;=1000,(D34-E34)&lt;=-1000)),IF(ISBLANK(G34),'|'!B$56,""),""))</f>
        <v/>
      </c>
    </row>
    <row r="35" spans="1:8" x14ac:dyDescent="0.3">
      <c r="A35" s="183"/>
      <c r="B35" s="80"/>
      <c r="C35" s="47"/>
      <c r="D35" s="47"/>
      <c r="E35" s="47"/>
      <c r="F35" s="16" t="str">
        <f t="shared" si="0"/>
        <v>-</v>
      </c>
      <c r="G35" s="48"/>
      <c r="H35" s="49" t="str">
        <f>IF(ISBLANK(E35),"",IF(AND(OR(F35&gt;=2,F35&lt;=-2),OR((D35-E35)&gt;=1000,(D35-E35)&lt;=-1000)),IF(ISBLANK(G35),'|'!B$56,""),""))</f>
        <v/>
      </c>
    </row>
    <row r="36" spans="1:8" x14ac:dyDescent="0.3">
      <c r="A36" s="183"/>
      <c r="B36" s="80"/>
      <c r="C36" s="47"/>
      <c r="D36" s="47"/>
      <c r="E36" s="47"/>
      <c r="F36" s="16" t="str">
        <f t="shared" si="0"/>
        <v>-</v>
      </c>
      <c r="G36" s="48"/>
      <c r="H36" s="49" t="str">
        <f>IF(ISBLANK(E36),"",IF(AND(OR(F36&gt;=2,F36&lt;=-2),OR((D36-E36)&gt;=1000,(D36-E36)&lt;=-1000)),IF(ISBLANK(G36),'|'!B$56,""),""))</f>
        <v/>
      </c>
    </row>
    <row r="37" spans="1:8" x14ac:dyDescent="0.3">
      <c r="A37" s="183"/>
      <c r="B37" s="80"/>
      <c r="C37" s="47"/>
      <c r="D37" s="47"/>
      <c r="E37" s="47"/>
      <c r="F37" s="16" t="str">
        <f t="shared" si="0"/>
        <v>-</v>
      </c>
      <c r="G37" s="48"/>
      <c r="H37" s="49" t="str">
        <f>IF(ISBLANK(E37),"",IF(AND(OR(F37&gt;=2,F37&lt;=-2),OR((D37-E37)&gt;=1000,(D37-E37)&lt;=-1000)),IF(ISBLANK(G37),'|'!B$56,""),""))</f>
        <v/>
      </c>
    </row>
    <row r="38" spans="1:8" x14ac:dyDescent="0.3">
      <c r="A38" s="183"/>
      <c r="B38" s="80"/>
      <c r="C38" s="47"/>
      <c r="D38" s="47"/>
      <c r="E38" s="47"/>
      <c r="F38" s="16" t="str">
        <f t="shared" si="0"/>
        <v>-</v>
      </c>
      <c r="G38" s="48"/>
      <c r="H38" s="49" t="str">
        <f>IF(ISBLANK(E38),"",IF(AND(OR(F38&gt;=2,F38&lt;=-2),OR((D38-E38)&gt;=1000,(D38-E38)&lt;=-1000)),IF(ISBLANK(G38),'|'!B$56,""),""))</f>
        <v/>
      </c>
    </row>
    <row r="39" spans="1:8" x14ac:dyDescent="0.3">
      <c r="A39" s="183"/>
      <c r="B39" s="80"/>
      <c r="C39" s="47"/>
      <c r="D39" s="47"/>
      <c r="E39" s="47"/>
      <c r="F39" s="16" t="str">
        <f t="shared" si="0"/>
        <v>-</v>
      </c>
      <c r="G39" s="48"/>
      <c r="H39" s="49" t="str">
        <f>IF(ISBLANK(E39),"",IF(AND(OR(F39&gt;=2,F39&lt;=-2),OR((D39-E39)&gt;=1000,(D39-E39)&lt;=-1000)),IF(ISBLANK(G39),'|'!B$56,""),""))</f>
        <v/>
      </c>
    </row>
    <row r="40" spans="1:8" x14ac:dyDescent="0.3">
      <c r="A40" s="183"/>
      <c r="B40" s="14" t="s">
        <v>11</v>
      </c>
      <c r="C40" s="20">
        <f ca="1">SUM(C9:OFFSET(C40,-1,0))</f>
        <v>0</v>
      </c>
      <c r="D40" s="20">
        <f ca="1">SUM(D9:OFFSET(D40,-1,0))</f>
        <v>0</v>
      </c>
      <c r="E40" s="20">
        <f ca="1">SUM(E9:OFFSET(E40,-1,0))</f>
        <v>0</v>
      </c>
      <c r="F40" s="16" t="str">
        <f t="shared" ca="1" si="0"/>
        <v>-</v>
      </c>
      <c r="G40" s="51"/>
      <c r="H40" s="49"/>
    </row>
    <row r="41" spans="1:8" x14ac:dyDescent="0.3">
      <c r="A41" s="183"/>
      <c r="B41" s="46" t="s">
        <v>10</v>
      </c>
      <c r="C41" s="47"/>
      <c r="D41" s="47"/>
      <c r="E41" s="47"/>
      <c r="F41" s="16" t="str">
        <f t="shared" si="0"/>
        <v>-</v>
      </c>
      <c r="G41" s="48"/>
      <c r="H41" s="49" t="str">
        <f>IF(ISBLANK(E41),"",IF(AND(OR(F41&gt;=2,F41&lt;=-2),OR((D41-E41)&gt;=1000,(D41-E41)&lt;=-1000)),IF(ISBLANK(G41),'|'!B$56,""),""))</f>
        <v/>
      </c>
    </row>
    <row r="42" spans="1:8" x14ac:dyDescent="0.3">
      <c r="A42" s="184"/>
      <c r="B42" s="14" t="s">
        <v>13</v>
      </c>
      <c r="C42" s="20" t="str">
        <f ca="1">IF(C40,C41*100/C40,"")</f>
        <v/>
      </c>
      <c r="D42" s="20" t="str">
        <f ca="1">IF(D40,D41*100/D40,"")</f>
        <v/>
      </c>
      <c r="E42" s="20" t="str">
        <f ca="1">IF(E40,E41*100/E40,"")</f>
        <v/>
      </c>
      <c r="F42" s="22"/>
      <c r="G42" s="51"/>
      <c r="H42" s="49"/>
    </row>
    <row r="43" spans="1:8" x14ac:dyDescent="0.3">
      <c r="C43" s="52"/>
      <c r="D43" s="52"/>
      <c r="E43" s="52"/>
      <c r="F43" s="53"/>
      <c r="H43" s="49" t="str">
        <f>IF(ISBLANK(E43),"",IF(AND(OR(F43&gt;=2,F43&lt;=-2),OR((D43-E43)&gt;=1000,(D43-E43)&lt;=-1000)),IF(ISBLANK(G43),'|'!B$56,""),""))</f>
        <v/>
      </c>
    </row>
    <row r="44" spans="1:8" x14ac:dyDescent="0.3">
      <c r="A44" s="54"/>
      <c r="B44" s="43" t="s">
        <v>20</v>
      </c>
      <c r="C44" s="52"/>
      <c r="D44" s="52"/>
      <c r="E44" s="52"/>
      <c r="F44" s="53"/>
      <c r="H44" s="49" t="str">
        <f>IF(ISBLANK(E44),"",IF(AND(OR(F44&gt;=2,F44&lt;=-2),OR((D44-E44)&gt;=1000,(D44-E44)&lt;=-1000)),IF(ISBLANK(G44),'|'!B$56,""),""))</f>
        <v/>
      </c>
    </row>
    <row r="45" spans="1:8" ht="15" customHeight="1" x14ac:dyDescent="0.3">
      <c r="A45" s="182" t="s">
        <v>32</v>
      </c>
      <c r="B45" s="14" t="s">
        <v>14</v>
      </c>
      <c r="C45" s="47"/>
      <c r="D45" s="20">
        <f>'Personalübersicht (Fp)'!I20</f>
        <v>0</v>
      </c>
      <c r="E45" s="20">
        <f>'Personalübersicht (Fp)'!H20</f>
        <v>0</v>
      </c>
      <c r="F45" s="27" t="str">
        <f>IF(OR(D45=0,E45=0),"-",E45/D45*100-100)</f>
        <v>-</v>
      </c>
      <c r="G45" s="48"/>
      <c r="H45" s="49" t="str">
        <f>IF(ISBLANK(E45),"",IF(AND(OR(F45&gt;=2,F45&lt;=-2),OR((D45-E45)&gt;=1000,(D45-E45)&lt;=-1000)),IF(ISBLANK(G45),'|'!B$56,""),""))</f>
        <v/>
      </c>
    </row>
    <row r="46" spans="1:8" x14ac:dyDescent="0.3">
      <c r="A46" s="183"/>
      <c r="B46" s="14" t="s">
        <v>15</v>
      </c>
      <c r="C46" s="47"/>
      <c r="D46" s="20">
        <f>'Personalübersicht (Fp)'!I67</f>
        <v>0</v>
      </c>
      <c r="E46" s="20">
        <f>'Personalübersicht (Fp)'!H67</f>
        <v>0</v>
      </c>
      <c r="F46" s="27" t="str">
        <f>IF(OR(D46=0,E46=0),"-",E46/D46*100-100)</f>
        <v>-</v>
      </c>
      <c r="G46" s="48"/>
      <c r="H46" s="49" t="str">
        <f>IF(ISBLANK(E46),"",IF(AND(OR(F46&gt;=2,F46&lt;=-2),OR((D46-E46)&gt;=1000,(D46-E46)&lt;=-1000)),IF(ISBLANK(G46),'|'!B$56,""),""))</f>
        <v/>
      </c>
    </row>
    <row r="47" spans="1:8" x14ac:dyDescent="0.3">
      <c r="A47" s="183"/>
      <c r="B47" s="14" t="s">
        <v>11</v>
      </c>
      <c r="C47" s="20">
        <f>SUM(C45:C46)</f>
        <v>0</v>
      </c>
      <c r="D47" s="20">
        <f>SUM(D45:D46)</f>
        <v>0</v>
      </c>
      <c r="E47" s="20">
        <f>SUM(E45:E46)</f>
        <v>0</v>
      </c>
      <c r="F47" s="27" t="str">
        <f>IF(OR(D47=0,E47=0),"-",E47/D47*100-100)</f>
        <v>-</v>
      </c>
      <c r="G47" s="51"/>
      <c r="H47" s="49"/>
    </row>
    <row r="48" spans="1:8" x14ac:dyDescent="0.3">
      <c r="A48" s="184"/>
      <c r="B48" s="14" t="s">
        <v>13</v>
      </c>
      <c r="C48" s="20" t="str">
        <f>IF(C47,C45*100/C47,"")</f>
        <v/>
      </c>
      <c r="D48" s="20" t="str">
        <f>IF(D47,D45*100/D47,"")</f>
        <v/>
      </c>
      <c r="E48" s="20" t="str">
        <f>IF(E47,E45*100/E47,"")</f>
        <v/>
      </c>
      <c r="F48" s="27"/>
      <c r="G48" s="51"/>
      <c r="H48" s="49"/>
    </row>
    <row r="49" spans="1:8" x14ac:dyDescent="0.3">
      <c r="C49" s="52"/>
      <c r="D49" s="52"/>
      <c r="E49" s="52"/>
      <c r="F49" s="55"/>
      <c r="H49" s="49" t="str">
        <f>IF(ISBLANK(E49),"",IF(AND(OR(F49&gt;=2,F49&lt;=-2),OR((D49-E49)&gt;=1000,(D49-E49)&lt;=-1000)),IF(ISBLANK(G49),'|'!B$56,""),""))</f>
        <v/>
      </c>
    </row>
    <row r="50" spans="1:8" x14ac:dyDescent="0.3">
      <c r="B50" s="43" t="s">
        <v>21</v>
      </c>
      <c r="C50" s="52"/>
      <c r="D50" s="52"/>
      <c r="E50" s="52"/>
      <c r="F50" s="55"/>
      <c r="H50" s="49" t="str">
        <f>IF(ISBLANK(E50),"",IF(AND(OR(F50&gt;=2,F50&lt;=-2),OR((D50-E50)&gt;=1000,(D50-E50)&lt;=-1000)),IF(ISBLANK(G50),'|'!B$56,""),""))</f>
        <v/>
      </c>
    </row>
    <row r="51" spans="1:8" x14ac:dyDescent="0.3">
      <c r="B51" s="14" t="s">
        <v>24</v>
      </c>
      <c r="C51" s="20">
        <f ca="1">C40+C47</f>
        <v>0</v>
      </c>
      <c r="D51" s="20">
        <f ca="1">D40+D47</f>
        <v>0</v>
      </c>
      <c r="E51" s="20">
        <f ca="1">E40+E47</f>
        <v>0</v>
      </c>
      <c r="F51" s="27" t="str">
        <f ca="1">IF(OR(D51=0,E51=0),"-",E51/D51*100-100)</f>
        <v>-</v>
      </c>
      <c r="G51" s="51"/>
      <c r="H51" s="49"/>
    </row>
    <row r="52" spans="1:8" x14ac:dyDescent="0.3">
      <c r="B52" s="14" t="s">
        <v>22</v>
      </c>
      <c r="C52" s="20">
        <f>C41+C45</f>
        <v>0</v>
      </c>
      <c r="D52" s="20">
        <f>D41+D45</f>
        <v>0</v>
      </c>
      <c r="E52" s="20">
        <f>E41+E45</f>
        <v>0</v>
      </c>
      <c r="F52" s="27" t="str">
        <f>IF(OR(D52=0,E52=0),"-",E52/D52*100-100)</f>
        <v>-</v>
      </c>
      <c r="G52" s="48"/>
      <c r="H52" s="49" t="str">
        <f>IF(ISBLANK(E52),"",IF(AND(OR(F52&gt;=2,F52&lt;=-2),OR((D52-E52)&gt;=1000,(D52-E52)&lt;=-1000)),IF(ISBLANK(G52),'|'!B$56,""),""))</f>
        <v/>
      </c>
    </row>
    <row r="53" spans="1:8" x14ac:dyDescent="0.3">
      <c r="B53" s="14" t="s">
        <v>23</v>
      </c>
      <c r="C53" s="20" t="str">
        <f ca="1">IF(C51,C52*100/C51,"")</f>
        <v/>
      </c>
      <c r="D53" s="20" t="str">
        <f ca="1">IF(D51,D52*100/D51,"")</f>
        <v/>
      </c>
      <c r="E53" s="20" t="str">
        <f ca="1">IF(E51,E52*100/E51,"")</f>
        <v/>
      </c>
      <c r="F53" s="27"/>
      <c r="G53" s="51"/>
      <c r="H53" s="49"/>
    </row>
    <row r="54" spans="1:8" x14ac:dyDescent="0.3">
      <c r="C54" s="52"/>
      <c r="D54" s="52"/>
      <c r="E54" s="52"/>
      <c r="F54" s="53"/>
      <c r="H54" s="49" t="str">
        <f>IF(ISBLANK(E54),"",IF(AND(OR(F54&gt;=2,F54&lt;=-2),OR((D54-E54)&gt;=1000,(D54-E54)&lt;=-1000)),IF(ISBLANK(G54),'|'!B$56,""),""))</f>
        <v/>
      </c>
    </row>
    <row r="55" spans="1:8" x14ac:dyDescent="0.3">
      <c r="C55" s="52"/>
      <c r="D55" s="52"/>
      <c r="E55" s="52"/>
      <c r="F55" s="53"/>
      <c r="H55" s="49" t="str">
        <f>IF(ISBLANK(E55),"",IF(AND(OR(F55&gt;=2,F55&lt;=-2),OR((D55-E55)&gt;=1000,(D55-E55)&lt;=-1000)),IF(ISBLANK(G55),'|'!B$56,""),""))</f>
        <v/>
      </c>
    </row>
    <row r="56" spans="1:8" x14ac:dyDescent="0.3">
      <c r="B56" s="43" t="s">
        <v>116</v>
      </c>
      <c r="C56" s="52"/>
      <c r="D56" s="52"/>
      <c r="E56" s="52"/>
      <c r="F56" s="53"/>
      <c r="H56" s="49" t="str">
        <f>IF(ISBLANK(E56),"",IF(AND(OR(F56&gt;=2,F56&lt;=-2),OR((D56-E56)&gt;=1000,(D56-E56)&lt;=-1000)),IF(ISBLANK(G56),'|'!B$56,""),""))</f>
        <v/>
      </c>
    </row>
    <row r="57" spans="1:8" ht="14.25" customHeight="1" x14ac:dyDescent="0.3">
      <c r="A57" s="185" t="s">
        <v>33</v>
      </c>
      <c r="B57" s="56" t="s">
        <v>27</v>
      </c>
      <c r="C57" s="47"/>
      <c r="D57" s="47"/>
      <c r="E57" s="47"/>
      <c r="F57" s="30" t="str">
        <f>IF(OR(D57=0,E57=0),"-",E57/D57*100-100)</f>
        <v>-</v>
      </c>
      <c r="G57" s="48"/>
      <c r="H57" s="49" t="str">
        <f>IF(ISBLANK(E57),"",IF(AND(OR(F57&gt;=2,F57&lt;=-2),OR((D57-E57)&gt;=1000,(D57-E57)&lt;=-1000)),IF(ISBLANK(G57),'|'!B$56,""),""))</f>
        <v/>
      </c>
    </row>
    <row r="58" spans="1:8" x14ac:dyDescent="0.3">
      <c r="A58" s="186"/>
      <c r="B58" s="56" t="s">
        <v>25</v>
      </c>
      <c r="C58" s="47"/>
      <c r="D58" s="47"/>
      <c r="E58" s="47"/>
      <c r="F58" s="30" t="str">
        <f t="shared" ref="F58:F65" si="1">IF(OR(D58=0,E58=0),"-",E58/D58*100-100)</f>
        <v>-</v>
      </c>
      <c r="G58" s="48"/>
      <c r="H58" s="49" t="str">
        <f>IF(ISBLANK(E58),"",IF(AND(OR(F58&gt;=2,F58&lt;=-2),OR((D58-E58)&gt;=1000,(D58-E58)&lt;=-1000)),IF(ISBLANK(G58),'|'!B$56,""),""))</f>
        <v/>
      </c>
    </row>
    <row r="59" spans="1:8" x14ac:dyDescent="0.3">
      <c r="A59" s="186"/>
      <c r="B59" s="56" t="s">
        <v>26</v>
      </c>
      <c r="C59" s="47"/>
      <c r="D59" s="47"/>
      <c r="E59" s="47"/>
      <c r="F59" s="30" t="str">
        <f t="shared" si="1"/>
        <v>-</v>
      </c>
      <c r="G59" s="48"/>
      <c r="H59" s="49" t="str">
        <f>IF(ISBLANK(E59),"",IF(AND(OR(F59&gt;=2,F59&lt;=-2),OR((D59-E59)&gt;=1000,(D59-E59)&lt;=-1000)),IF(ISBLANK(G59),'|'!B$56,""),""))</f>
        <v/>
      </c>
    </row>
    <row r="60" spans="1:8" x14ac:dyDescent="0.3">
      <c r="A60" s="186"/>
      <c r="B60" s="56" t="s">
        <v>132</v>
      </c>
      <c r="C60" s="47"/>
      <c r="D60" s="47"/>
      <c r="E60" s="47"/>
      <c r="F60" s="30" t="str">
        <f t="shared" si="1"/>
        <v>-</v>
      </c>
      <c r="G60" s="48"/>
      <c r="H60" s="49" t="str">
        <f>IF(ISBLANK(E60),"",IF(AND(OR(F60&gt;=2,F60&lt;=-2),OR((D60-E60)&gt;=1000,(D60-E60)&lt;=-1000)),IF(ISBLANK(G60),'|'!B$56,""),""))</f>
        <v/>
      </c>
    </row>
    <row r="61" spans="1:8" x14ac:dyDescent="0.3">
      <c r="A61" s="186"/>
      <c r="B61" s="37"/>
      <c r="C61" s="47"/>
      <c r="D61" s="47"/>
      <c r="E61" s="47"/>
      <c r="F61" s="30" t="str">
        <f t="shared" si="1"/>
        <v>-</v>
      </c>
      <c r="G61" s="48"/>
      <c r="H61" s="49" t="str">
        <f>IF(ISBLANK(E61),"",IF(AND(OR(F61&gt;=2,F61&lt;=-2),OR((D61-E61)&gt;=1000,(D61-E61)&lt;=-1000)),IF(ISBLANK(G61),'|'!B$56,""),""))</f>
        <v/>
      </c>
    </row>
    <row r="62" spans="1:8" x14ac:dyDescent="0.3">
      <c r="A62" s="186"/>
      <c r="B62" s="37"/>
      <c r="C62" s="47"/>
      <c r="D62" s="47"/>
      <c r="E62" s="47"/>
      <c r="F62" s="30" t="str">
        <f t="shared" si="1"/>
        <v>-</v>
      </c>
      <c r="G62" s="48"/>
      <c r="H62" s="49" t="str">
        <f>IF(ISBLANK(E62),"",IF(AND(OR(F62&gt;=2,F62&lt;=-2),OR((D62-E62)&gt;=1000,(D62-E62)&lt;=-1000)),IF(ISBLANK(G62),'|'!B$56,""),""))</f>
        <v/>
      </c>
    </row>
    <row r="63" spans="1:8" x14ac:dyDescent="0.3">
      <c r="A63" s="186"/>
      <c r="B63" s="37"/>
      <c r="C63" s="47"/>
      <c r="D63" s="47"/>
      <c r="E63" s="47"/>
      <c r="F63" s="30" t="str">
        <f t="shared" si="1"/>
        <v>-</v>
      </c>
      <c r="G63" s="48"/>
      <c r="H63" s="49" t="str">
        <f>IF(ISBLANK(E63),"",IF(AND(OR(F63&gt;=2,F63&lt;=-2),OR((D63-E63)&gt;=1000,(D63-E63)&lt;=-1000)),IF(ISBLANK(G63),'|'!B$56,""),""))</f>
        <v/>
      </c>
    </row>
    <row r="64" spans="1:8" x14ac:dyDescent="0.3">
      <c r="A64" s="186"/>
      <c r="B64" s="37"/>
      <c r="C64" s="47"/>
      <c r="D64" s="47"/>
      <c r="E64" s="47"/>
      <c r="F64" s="30" t="str">
        <f t="shared" si="1"/>
        <v>-</v>
      </c>
      <c r="G64" s="48"/>
      <c r="H64" s="49" t="str">
        <f>IF(ISBLANK(E64),"",IF(AND(OR(F64&gt;=2,F64&lt;=-2),OR((D64-E64)&gt;=1000,(D64-E64)&lt;=-1000)),IF(ISBLANK(G64),'|'!B$56,""),""))</f>
        <v/>
      </c>
    </row>
    <row r="65" spans="1:9" x14ac:dyDescent="0.3">
      <c r="A65" s="186"/>
      <c r="B65" s="37"/>
      <c r="C65" s="47"/>
      <c r="D65" s="47"/>
      <c r="E65" s="47"/>
      <c r="F65" s="30" t="str">
        <f t="shared" si="1"/>
        <v>-</v>
      </c>
      <c r="G65" s="48"/>
      <c r="H65" s="49" t="str">
        <f>IF(ISBLANK(E65),"",IF(AND(OR(F65&gt;=2,F65&lt;=-2),OR((D65-E65)&gt;=1000,(D65-E65)&lt;=-1000)),IF(ISBLANK(G65),'|'!B$56,""),""))</f>
        <v/>
      </c>
    </row>
    <row r="66" spans="1:9" x14ac:dyDescent="0.3">
      <c r="A66" s="187"/>
      <c r="B66" s="31" t="s">
        <v>24</v>
      </c>
      <c r="C66" s="32">
        <f ca="1">SUM(C57:OFFSET(C66,-1,0))</f>
        <v>0</v>
      </c>
      <c r="D66" s="32">
        <f ca="1">SUM(D57:OFFSET(D66,-1,0))</f>
        <v>0</v>
      </c>
      <c r="E66" s="32">
        <f ca="1">SUM(E57:OFFSET(E66,-1,0))</f>
        <v>0</v>
      </c>
      <c r="F66" s="30" t="str">
        <f ca="1">IF(OR(D66=0,E66=0),"-",E66/D66*100-100)</f>
        <v>-</v>
      </c>
      <c r="G66" s="51"/>
      <c r="H66" s="49"/>
    </row>
    <row r="67" spans="1:9" x14ac:dyDescent="0.3">
      <c r="C67" s="52"/>
      <c r="D67" s="52"/>
      <c r="E67" s="52"/>
      <c r="F67" s="57"/>
    </row>
    <row r="68" spans="1:9" x14ac:dyDescent="0.3">
      <c r="B68" s="43" t="s">
        <v>117</v>
      </c>
      <c r="C68" s="52"/>
      <c r="D68" s="52"/>
      <c r="E68" s="52"/>
      <c r="F68" s="57"/>
      <c r="H68" s="34" t="s">
        <v>60</v>
      </c>
    </row>
    <row r="69" spans="1:9" x14ac:dyDescent="0.3">
      <c r="A69" s="181" t="s">
        <v>33</v>
      </c>
      <c r="B69" s="56" t="s">
        <v>42</v>
      </c>
      <c r="C69" s="47"/>
      <c r="D69" s="47"/>
      <c r="E69" s="47"/>
      <c r="F69" s="36" t="str">
        <f>IF(OR(D69=0,E69=0),"-",E69/D69*100-100)</f>
        <v>-</v>
      </c>
      <c r="G69" s="48"/>
      <c r="H69" s="37"/>
      <c r="I69" s="49" t="str">
        <f>IF(ISBLANK(E69),"",IF(AND(OR(F69&gt;=2,F69&lt;=-2),OR((D69-E69)&gt;=1000,(D69-E69)&lt;=-1000)),IF(ISBLANK(G69),IF(ISBLANK(H69),'|'!B$57,'|'!B$56),IF(ISBLANK(E69),"",IF(ISBLANK(H69),'|'!B$58,""))),IF(ISBLANK(H69),'|'!B$58,"")))</f>
        <v/>
      </c>
    </row>
    <row r="70" spans="1:9" x14ac:dyDescent="0.3">
      <c r="A70" s="181"/>
      <c r="B70" s="56" t="s">
        <v>74</v>
      </c>
      <c r="C70" s="47"/>
      <c r="D70" s="47"/>
      <c r="E70" s="47"/>
      <c r="F70" s="36" t="str">
        <f t="shared" ref="F70:F81" si="2">IF(OR(D70=0,E70=0),"-",E70/D70*100-100)</f>
        <v>-</v>
      </c>
      <c r="G70" s="48"/>
      <c r="H70" s="37"/>
      <c r="I70" s="49" t="str">
        <f>IF(ISBLANK(E70),"",IF(AND(OR(F70&gt;=2,F70&lt;=-2),OR((D70-E70)&gt;=1000,(D70-E70)&lt;=-1000)),IF(ISBLANK(G70),IF(ISBLANK(H70),'|'!B$57,'|'!B$56),IF(ISBLANK(E70),"",IF(ISBLANK(H70),'|'!B$58,""))),IF(ISBLANK(H70),'|'!B$58,"")))</f>
        <v/>
      </c>
    </row>
    <row r="71" spans="1:9" x14ac:dyDescent="0.3">
      <c r="A71" s="181"/>
      <c r="B71" s="56" t="s">
        <v>75</v>
      </c>
      <c r="C71" s="47"/>
      <c r="D71" s="47"/>
      <c r="E71" s="47"/>
      <c r="F71" s="36" t="str">
        <f t="shared" si="2"/>
        <v>-</v>
      </c>
      <c r="G71" s="48"/>
      <c r="H71" s="37"/>
      <c r="I71" s="49" t="str">
        <f>IF(ISBLANK(E71),"",IF(AND(OR(F71&gt;=2,F71&lt;=-2),OR((D71-E71)&gt;=1000,(D71-E71)&lt;=-1000)),IF(ISBLANK(G71),IF(ISBLANK(H71),'|'!B$57,'|'!B$56),IF(ISBLANK(E71),"",IF(ISBLANK(H71),'|'!B$58,""))),IF(ISBLANK(H71),'|'!B$58,"")))</f>
        <v/>
      </c>
    </row>
    <row r="72" spans="1:9" x14ac:dyDescent="0.3">
      <c r="A72" s="181"/>
      <c r="B72" s="56" t="s">
        <v>90</v>
      </c>
      <c r="C72" s="47"/>
      <c r="D72" s="47"/>
      <c r="E72" s="47"/>
      <c r="F72" s="36" t="str">
        <f t="shared" si="2"/>
        <v>-</v>
      </c>
      <c r="G72" s="48"/>
      <c r="H72" s="37"/>
      <c r="I72" s="49" t="str">
        <f>IF(ISBLANK(E72),"",IF(AND(OR(F72&gt;=2,F72&lt;=-2),OR((D72-E72)&gt;=1000,(D72-E72)&lt;=-1000)),IF(ISBLANK(G72),IF(ISBLANK(H72),'|'!B$57,'|'!B$56),IF(ISBLANK(E72),"",IF(ISBLANK(H72),'|'!B$58,""))),IF(ISBLANK(H72),'|'!B$58,"")))</f>
        <v/>
      </c>
    </row>
    <row r="73" spans="1:9" x14ac:dyDescent="0.3">
      <c r="A73" s="181"/>
      <c r="B73" s="56" t="s">
        <v>101</v>
      </c>
      <c r="C73" s="47"/>
      <c r="D73" s="47"/>
      <c r="E73" s="47"/>
      <c r="F73" s="36" t="str">
        <f t="shared" si="2"/>
        <v>-</v>
      </c>
      <c r="G73" s="48"/>
      <c r="H73" s="37"/>
      <c r="I73" s="49" t="str">
        <f>IF(ISBLANK(E73),"",IF(AND(OR(F73&gt;=2,F73&lt;=-2),OR((D73-E73)&gt;=1000,(D73-E73)&lt;=-1000)),IF(ISBLANK(G73),IF(ISBLANK(H73),'|'!B$57,'|'!B$56),IF(ISBLANK(E73),"",IF(ISBLANK(H73),'|'!B$58,""))),IF(ISBLANK(H73),'|'!B$58,"")))</f>
        <v/>
      </c>
    </row>
    <row r="74" spans="1:9" x14ac:dyDescent="0.3">
      <c r="A74" s="181"/>
      <c r="B74" s="56" t="s">
        <v>40</v>
      </c>
      <c r="C74" s="47"/>
      <c r="D74" s="47"/>
      <c r="E74" s="47"/>
      <c r="F74" s="36" t="str">
        <f t="shared" si="2"/>
        <v>-</v>
      </c>
      <c r="G74" s="48"/>
      <c r="H74" s="37"/>
      <c r="I74" s="49" t="str">
        <f>IF(ISBLANK(E74),"",IF(AND(OR(F74&gt;=2,F74&lt;=-2),OR((D74-E74)&gt;=1000,(D74-E74)&lt;=-1000)),IF(ISBLANK(G74),IF(ISBLANK(H74),'|'!B$57,'|'!B$56),IF(ISBLANK(E74),"",IF(ISBLANK(H74),'|'!B$58,""))),IF(ISBLANK(H74),'|'!B$58,"")))</f>
        <v/>
      </c>
    </row>
    <row r="75" spans="1:9" x14ac:dyDescent="0.3">
      <c r="A75" s="181"/>
      <c r="B75" s="37"/>
      <c r="C75" s="47"/>
      <c r="D75" s="47"/>
      <c r="E75" s="47"/>
      <c r="F75" s="36" t="str">
        <f t="shared" si="2"/>
        <v>-</v>
      </c>
      <c r="G75" s="48"/>
      <c r="H75" s="37"/>
      <c r="I75" s="49" t="str">
        <f>IF(ISBLANK(E75),"",IF(AND(OR(F75&gt;=2,F75&lt;=-2),OR((D75-E75)&gt;=1000,(D75-E75)&lt;=-1000)),IF(ISBLANK(G75),IF(ISBLANK(H75),'|'!B$57,'|'!B$56),IF(ISBLANK(E75),"",IF(ISBLANK(H75),'|'!B$58,""))),IF(ISBLANK(H75),'|'!B$58,"")))</f>
        <v/>
      </c>
    </row>
    <row r="76" spans="1:9" x14ac:dyDescent="0.3">
      <c r="A76" s="181"/>
      <c r="B76" s="37"/>
      <c r="C76" s="47"/>
      <c r="D76" s="47"/>
      <c r="E76" s="47"/>
      <c r="F76" s="36" t="str">
        <f t="shared" si="2"/>
        <v>-</v>
      </c>
      <c r="G76" s="48"/>
      <c r="H76" s="37"/>
      <c r="I76" s="49" t="str">
        <f>IF(ISBLANK(E76),"",IF(AND(OR(F76&gt;=2,F76&lt;=-2),OR((D76-E76)&gt;=1000,(D76-E76)&lt;=-1000)),IF(ISBLANK(G76),IF(ISBLANK(H76),'|'!B$57,'|'!B$56),IF(ISBLANK(E76),"",IF(ISBLANK(H76),'|'!B$58,""))),IF(ISBLANK(H76),'|'!B$58,"")))</f>
        <v/>
      </c>
    </row>
    <row r="77" spans="1:9" x14ac:dyDescent="0.3">
      <c r="A77" s="181"/>
      <c r="B77" s="37"/>
      <c r="C77" s="47"/>
      <c r="D77" s="47"/>
      <c r="E77" s="47"/>
      <c r="F77" s="36" t="str">
        <f t="shared" si="2"/>
        <v>-</v>
      </c>
      <c r="G77" s="48"/>
      <c r="H77" s="37"/>
      <c r="I77" s="49" t="str">
        <f>IF(ISBLANK(E77),"",IF(AND(OR(F77&gt;=2,F77&lt;=-2),OR((D77-E77)&gt;=1000,(D77-E77)&lt;=-1000)),IF(ISBLANK(G77),IF(ISBLANK(H77),'|'!B$57,'|'!B$56),IF(ISBLANK(E77),"",IF(ISBLANK(H77),'|'!B$58,""))),IF(ISBLANK(H77),'|'!B$58,"")))</f>
        <v/>
      </c>
    </row>
    <row r="78" spans="1:9" x14ac:dyDescent="0.3">
      <c r="A78" s="181"/>
      <c r="B78" s="37"/>
      <c r="C78" s="47"/>
      <c r="D78" s="47"/>
      <c r="E78" s="47"/>
      <c r="F78" s="36" t="str">
        <f t="shared" si="2"/>
        <v>-</v>
      </c>
      <c r="G78" s="48"/>
      <c r="H78" s="37"/>
      <c r="I78" s="49" t="str">
        <f>IF(ISBLANK(E78),"",IF(AND(OR(F78&gt;=2,F78&lt;=-2),OR((D78-E78)&gt;=1000,(D78-E78)&lt;=-1000)),IF(ISBLANK(G78),IF(ISBLANK(H78),'|'!B$57,'|'!B$56),IF(ISBLANK(E78),"",IF(ISBLANK(H78),'|'!B$58,""))),IF(ISBLANK(H78),'|'!B$58,"")))</f>
        <v/>
      </c>
    </row>
    <row r="79" spans="1:9" x14ac:dyDescent="0.3">
      <c r="A79" s="181"/>
      <c r="B79" s="37"/>
      <c r="C79" s="47"/>
      <c r="D79" s="47"/>
      <c r="E79" s="47"/>
      <c r="F79" s="36" t="str">
        <f t="shared" si="2"/>
        <v>-</v>
      </c>
      <c r="G79" s="48"/>
      <c r="H79" s="37"/>
      <c r="I79" s="49" t="str">
        <f>IF(ISBLANK(E79),"",IF(AND(OR(F79&gt;=2,F79&lt;=-2),OR((D79-E79)&gt;=1000,(D79-E79)&lt;=-1000)),IF(ISBLANK(G79),IF(ISBLANK(H79),'|'!B$57,'|'!B$56),IF(ISBLANK(E79),"",IF(ISBLANK(H79),'|'!B$58,""))),IF(ISBLANK(H79),'|'!B$58,"")))</f>
        <v/>
      </c>
    </row>
    <row r="80" spans="1:9" x14ac:dyDescent="0.3">
      <c r="A80" s="181"/>
      <c r="B80" s="233" t="s">
        <v>131</v>
      </c>
      <c r="C80" s="47"/>
      <c r="D80" s="47"/>
      <c r="E80" s="234"/>
      <c r="F80" s="36" t="str">
        <f t="shared" si="2"/>
        <v>-</v>
      </c>
      <c r="G80" s="48"/>
      <c r="H80" s="37"/>
      <c r="I80" s="49" t="str">
        <f>IF(ISBLANK(E80),"",IF(AND(OR(F80&gt;=2,F80&lt;=-2),OR((D80-E80)&gt;=1000,(D80-E80)&lt;=-1000)),IF(ISBLANK(G80),IF(ISBLANK(H80),'|'!B$57,'|'!B$56),IF(ISBLANK(E80),"",IF(ISBLANK(H80),'|'!B$58,""))),IF(ISBLANK(H80),'|'!B$58,"")))</f>
        <v/>
      </c>
    </row>
    <row r="81" spans="1:7" x14ac:dyDescent="0.3">
      <c r="A81" s="181"/>
      <c r="B81" s="31" t="s">
        <v>24</v>
      </c>
      <c r="C81" s="32">
        <f ca="1">SUM(C69:OFFSET(C81,-1,0))</f>
        <v>0</v>
      </c>
      <c r="D81" s="32">
        <f ca="1">SUM(D69:OFFSET(D81,-1,0))</f>
        <v>0</v>
      </c>
      <c r="E81" s="32">
        <f ca="1">SUM(E69:OFFSET(E81,-1,0))</f>
        <v>0</v>
      </c>
      <c r="F81" s="36" t="str">
        <f t="shared" ca="1" si="2"/>
        <v>-</v>
      </c>
      <c r="G81" s="51"/>
    </row>
    <row r="82" spans="1:7" x14ac:dyDescent="0.3">
      <c r="C82" s="52"/>
      <c r="D82" s="52"/>
      <c r="E82" s="52"/>
      <c r="F82" s="57"/>
    </row>
    <row r="83" spans="1:7" x14ac:dyDescent="0.3">
      <c r="B83" s="43" t="s">
        <v>34</v>
      </c>
      <c r="C83" s="52"/>
      <c r="D83" s="52"/>
      <c r="E83" s="52"/>
      <c r="F83" s="57"/>
    </row>
    <row r="84" spans="1:7" x14ac:dyDescent="0.3">
      <c r="B84" s="31" t="s">
        <v>24</v>
      </c>
      <c r="C84" s="32">
        <f ca="1">C66+C81</f>
        <v>0</v>
      </c>
      <c r="D84" s="32">
        <f ca="1">D66+D81</f>
        <v>0</v>
      </c>
      <c r="E84" s="32">
        <f ca="1">E66+E81</f>
        <v>0</v>
      </c>
      <c r="F84" s="36" t="str">
        <f ca="1">IF(OR(D86=0,E86=0),"-",E86/D86*100-100)</f>
        <v>-</v>
      </c>
      <c r="G84" s="51"/>
    </row>
    <row r="85" spans="1:7" x14ac:dyDescent="0.3">
      <c r="C85" s="52"/>
      <c r="D85" s="52"/>
      <c r="E85" s="52"/>
      <c r="F85" s="57"/>
    </row>
    <row r="86" spans="1:7" x14ac:dyDescent="0.3">
      <c r="B86" s="38" t="s">
        <v>133</v>
      </c>
      <c r="C86" s="39">
        <f ca="1">C84-C51</f>
        <v>0</v>
      </c>
      <c r="D86" s="39">
        <f ca="1">IF(ISBLANK(D80),D51-D84,D84-D51)</f>
        <v>0</v>
      </c>
      <c r="E86" s="39">
        <f ca="1">E51-E84</f>
        <v>0</v>
      </c>
      <c r="F86" s="58" t="str">
        <f ca="1">IF(OR(D86=0,E86=0),"-",E86/D86*100-100)</f>
        <v>-</v>
      </c>
      <c r="G86" s="51"/>
    </row>
    <row r="100" spans="3:8" x14ac:dyDescent="0.3">
      <c r="C100" s="99" t="s">
        <v>113</v>
      </c>
      <c r="D100" s="99" t="s">
        <v>58</v>
      </c>
      <c r="H100" s="99" t="s">
        <v>145</v>
      </c>
    </row>
    <row r="101" spans="3:8" x14ac:dyDescent="0.3">
      <c r="C101" s="99" t="s">
        <v>112</v>
      </c>
      <c r="D101" s="99" t="s">
        <v>106</v>
      </c>
      <c r="H101" s="99" t="s">
        <v>62</v>
      </c>
    </row>
    <row r="102" spans="3:8" x14ac:dyDescent="0.3">
      <c r="H102" s="99" t="s">
        <v>144</v>
      </c>
    </row>
    <row r="104" spans="3:8" hidden="1" x14ac:dyDescent="0.3">
      <c r="H104" s="42" t="s">
        <v>72</v>
      </c>
    </row>
  </sheetData>
  <sheetProtection algorithmName="SHA-512" hashValue="7P9a+I6x79Zx5/lkf6lRAKRPs5hSEOE4Qv6OfkRBbHZPbnDOX9k7BuhhxbruGUaLNIGIy3kAr6dfZHZEw2zZBQ==" saltValue="RQCjJ5nAtyaV0lNKXUF/eA==" spinCount="100000" sheet="1" objects="1" scenarios="1"/>
  <mergeCells count="14">
    <mergeCell ref="A69:A81"/>
    <mergeCell ref="A45:A48"/>
    <mergeCell ref="A9:A42"/>
    <mergeCell ref="A57:A66"/>
    <mergeCell ref="A1:B1"/>
    <mergeCell ref="A2:B2"/>
    <mergeCell ref="A5:B5"/>
    <mergeCell ref="A3:B3"/>
    <mergeCell ref="A4:B4"/>
    <mergeCell ref="C4:G4"/>
    <mergeCell ref="C1:G1"/>
    <mergeCell ref="C2:G2"/>
    <mergeCell ref="C5:G5"/>
    <mergeCell ref="C3:G3"/>
  </mergeCells>
  <dataValidations count="4">
    <dataValidation type="list" allowBlank="1" showInputMessage="1" showErrorMessage="1" sqref="C3:G3">
      <formula1>$D$100:$D$101</formula1>
    </dataValidation>
    <dataValidation type="list" allowBlank="1" showInputMessage="1" showErrorMessage="1" sqref="C4:G4">
      <formula1>$C$100:$C$101</formula1>
    </dataValidation>
    <dataValidation type="custom" allowBlank="1" showErrorMessage="1" errorTitle="Fehler Eingabe Schuljahr" error="Bitte tragen Sie das Schuljahr im Format [Jahr/Jahr+1] ein, z.B. 2023/2024." sqref="C5:G5">
      <formula1>IF(AND(ISNUMBER(VALUE(MID(C5,1,4))),MID(C5,5,1)="/",ISNUMBER(VALUE(MID(C5,6,4))),((VALUE(MID(C5,1,4))+1)=VALUE(MID(C5,6,4)))),TRUE,FALSE)</formula1>
    </dataValidation>
    <dataValidation type="list" allowBlank="1" showInputMessage="1" showErrorMessage="1" sqref="H69:H80">
      <formula1>$H$100:$H$102</formula1>
    </dataValidation>
  </dataValidations>
  <pageMargins left="0.31496062992125984" right="0.31496062992125984" top="0.59055118110236227" bottom="0.59055118110236227" header="0.31496062992125984" footer="0.31496062992125984"/>
  <pageSetup paperSize="9" scale="71" fitToHeight="0" orientation="landscape" r:id="rId1"/>
  <headerFooter>
    <oddHeader>&amp;L&amp;A / &amp;D</oddHeader>
    <oddFooter>&amp;R&amp;P</oddFooter>
  </headerFooter>
  <rowBreaks count="1" manualBreakCount="1">
    <brk id="4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6" tint="0.39997558519241921"/>
    <pageSetUpPr fitToPage="1"/>
  </sheetPr>
  <dimension ref="A1:L68"/>
  <sheetViews>
    <sheetView zoomScale="90" zoomScaleNormal="90" workbookViewId="0"/>
  </sheetViews>
  <sheetFormatPr baseColWidth="10" defaultColWidth="11.453125" defaultRowHeight="14" x14ac:dyDescent="0.3"/>
  <cols>
    <col min="1" max="1" width="13" style="42" customWidth="1"/>
    <col min="2" max="2" width="37.1796875" style="42" customWidth="1"/>
    <col min="3" max="3" width="54.1796875" style="42" customWidth="1"/>
    <col min="4" max="4" width="21.81640625" style="42" customWidth="1"/>
    <col min="5" max="5" width="28.1796875" style="42" customWidth="1"/>
    <col min="6" max="6" width="13" style="42" customWidth="1"/>
    <col min="7" max="7" width="23.1796875" style="42" customWidth="1"/>
    <col min="8" max="8" width="26.54296875" style="42" customWidth="1"/>
    <col min="9" max="9" width="21.453125" style="42" customWidth="1"/>
    <col min="10" max="10" width="11.453125" style="42" customWidth="1"/>
    <col min="11" max="11" width="15.81640625" style="42" customWidth="1"/>
    <col min="12" max="12" width="13.81640625" style="42" customWidth="1"/>
    <col min="13" max="14" width="11.453125" style="42"/>
    <col min="15" max="18" width="11.453125" style="42" customWidth="1"/>
    <col min="19" max="16384" width="11.453125" style="42"/>
  </cols>
  <sheetData>
    <row r="1" spans="1:12" ht="14.5" thickBot="1" x14ac:dyDescent="0.35"/>
    <row r="2" spans="1:12" ht="14.5" thickBot="1" x14ac:dyDescent="0.35">
      <c r="A2" s="2"/>
      <c r="B2" s="2"/>
      <c r="C2" s="2"/>
      <c r="D2" s="2"/>
      <c r="E2" s="2"/>
      <c r="F2" s="2"/>
      <c r="G2" s="2"/>
      <c r="H2" s="2"/>
      <c r="I2" s="205" t="str">
        <f>Finanzplan!$C$6-1&amp;"/"&amp;Finanzplan!D6-1&amp;" (Vorjahr)"</f>
        <v>2023/2024 (Vorjahr)</v>
      </c>
      <c r="J2" s="206"/>
      <c r="K2" s="198" t="s">
        <v>130</v>
      </c>
      <c r="L2" s="199"/>
    </row>
    <row r="3" spans="1:12" s="45" customFormat="1" ht="44.25" customHeight="1" thickBot="1" x14ac:dyDescent="0.35">
      <c r="A3" s="13"/>
      <c r="B3" s="60" t="s">
        <v>16</v>
      </c>
      <c r="C3" s="61" t="s">
        <v>102</v>
      </c>
      <c r="D3" s="207" t="s">
        <v>17</v>
      </c>
      <c r="E3" s="208"/>
      <c r="F3" s="61" t="str">
        <f>"W-ST "&amp;Finanzplan!$C$5</f>
        <v>W-ST 2024/2025</v>
      </c>
      <c r="G3" s="62" t="s">
        <v>71</v>
      </c>
      <c r="H3" s="61" t="s">
        <v>18</v>
      </c>
      <c r="I3" s="64" t="str">
        <f>"Lohnkosten inkl. LNK "&amp;Finanzplan!$C$6-1&amp;" (Vorjahr)"</f>
        <v>Lohnkosten inkl. LNK 2023 (Vorjahr)</v>
      </c>
      <c r="J3" s="65" t="str">
        <f>"W-ST "&amp;Finanzplan!$C$6-1&amp;" (Vorjahr)"</f>
        <v>W-ST 2023 (Vorjahr)</v>
      </c>
      <c r="K3" s="66" t="s">
        <v>55</v>
      </c>
      <c r="L3" s="67" t="s">
        <v>49</v>
      </c>
    </row>
    <row r="4" spans="1:12" ht="15" customHeight="1" x14ac:dyDescent="0.3">
      <c r="A4" s="189" t="s">
        <v>14</v>
      </c>
      <c r="B4" s="101"/>
      <c r="C4" s="102"/>
      <c r="D4" s="209"/>
      <c r="E4" s="209"/>
      <c r="F4" s="103"/>
      <c r="G4" s="104"/>
      <c r="H4" s="105"/>
      <c r="I4" s="106"/>
      <c r="J4" s="107"/>
      <c r="K4" s="108">
        <f>H4-I4</f>
        <v>0</v>
      </c>
      <c r="L4" s="200"/>
    </row>
    <row r="5" spans="1:12" x14ac:dyDescent="0.3">
      <c r="A5" s="190"/>
      <c r="B5" s="109"/>
      <c r="C5" s="110"/>
      <c r="D5" s="194"/>
      <c r="E5" s="194"/>
      <c r="F5" s="111"/>
      <c r="G5" s="112"/>
      <c r="H5" s="113"/>
      <c r="I5" s="114"/>
      <c r="J5" s="115"/>
      <c r="K5" s="108">
        <f t="shared" ref="K5:K19" si="0">H5-I5</f>
        <v>0</v>
      </c>
      <c r="L5" s="201"/>
    </row>
    <row r="6" spans="1:12" x14ac:dyDescent="0.3">
      <c r="A6" s="190"/>
      <c r="B6" s="109"/>
      <c r="C6" s="110"/>
      <c r="D6" s="194"/>
      <c r="E6" s="194"/>
      <c r="F6" s="111"/>
      <c r="G6" s="112"/>
      <c r="H6" s="113"/>
      <c r="I6" s="114"/>
      <c r="J6" s="115"/>
      <c r="K6" s="108">
        <f t="shared" si="0"/>
        <v>0</v>
      </c>
      <c r="L6" s="201"/>
    </row>
    <row r="7" spans="1:12" x14ac:dyDescent="0.3">
      <c r="A7" s="190"/>
      <c r="B7" s="109"/>
      <c r="C7" s="110"/>
      <c r="D7" s="194"/>
      <c r="E7" s="194"/>
      <c r="F7" s="111"/>
      <c r="G7" s="112"/>
      <c r="H7" s="113"/>
      <c r="I7" s="114"/>
      <c r="J7" s="115"/>
      <c r="K7" s="108">
        <f t="shared" si="0"/>
        <v>0</v>
      </c>
      <c r="L7" s="201"/>
    </row>
    <row r="8" spans="1:12" x14ac:dyDescent="0.3">
      <c r="A8" s="190"/>
      <c r="B8" s="109"/>
      <c r="C8" s="110"/>
      <c r="D8" s="194"/>
      <c r="E8" s="194"/>
      <c r="F8" s="111"/>
      <c r="G8" s="112"/>
      <c r="H8" s="113"/>
      <c r="I8" s="114"/>
      <c r="J8" s="115"/>
      <c r="K8" s="108">
        <f t="shared" si="0"/>
        <v>0</v>
      </c>
      <c r="L8" s="201"/>
    </row>
    <row r="9" spans="1:12" x14ac:dyDescent="0.3">
      <c r="A9" s="190"/>
      <c r="B9" s="109"/>
      <c r="C9" s="110"/>
      <c r="D9" s="194"/>
      <c r="E9" s="194"/>
      <c r="F9" s="111"/>
      <c r="G9" s="112"/>
      <c r="H9" s="113"/>
      <c r="I9" s="114"/>
      <c r="J9" s="115"/>
      <c r="K9" s="108">
        <f t="shared" si="0"/>
        <v>0</v>
      </c>
      <c r="L9" s="201"/>
    </row>
    <row r="10" spans="1:12" x14ac:dyDescent="0.3">
      <c r="A10" s="190"/>
      <c r="B10" s="109"/>
      <c r="C10" s="110"/>
      <c r="D10" s="194"/>
      <c r="E10" s="194"/>
      <c r="F10" s="111"/>
      <c r="G10" s="112"/>
      <c r="H10" s="113"/>
      <c r="I10" s="114"/>
      <c r="J10" s="115"/>
      <c r="K10" s="108">
        <f t="shared" si="0"/>
        <v>0</v>
      </c>
      <c r="L10" s="201"/>
    </row>
    <row r="11" spans="1:12" x14ac:dyDescent="0.3">
      <c r="A11" s="190"/>
      <c r="B11" s="109"/>
      <c r="C11" s="110"/>
      <c r="D11" s="194"/>
      <c r="E11" s="194"/>
      <c r="F11" s="111"/>
      <c r="G11" s="112"/>
      <c r="H11" s="113"/>
      <c r="I11" s="114"/>
      <c r="J11" s="115"/>
      <c r="K11" s="108">
        <f t="shared" si="0"/>
        <v>0</v>
      </c>
      <c r="L11" s="201"/>
    </row>
    <row r="12" spans="1:12" x14ac:dyDescent="0.3">
      <c r="A12" s="190"/>
      <c r="B12" s="109"/>
      <c r="C12" s="110"/>
      <c r="D12" s="194"/>
      <c r="E12" s="194"/>
      <c r="F12" s="111"/>
      <c r="G12" s="112"/>
      <c r="H12" s="113"/>
      <c r="I12" s="114"/>
      <c r="J12" s="115"/>
      <c r="K12" s="108">
        <f t="shared" si="0"/>
        <v>0</v>
      </c>
      <c r="L12" s="201"/>
    </row>
    <row r="13" spans="1:12" x14ac:dyDescent="0.3">
      <c r="A13" s="190"/>
      <c r="B13" s="157"/>
      <c r="C13" s="158"/>
      <c r="D13" s="194"/>
      <c r="E13" s="194"/>
      <c r="F13" s="159"/>
      <c r="G13" s="160"/>
      <c r="H13" s="145"/>
      <c r="I13" s="121"/>
      <c r="J13" s="122"/>
      <c r="K13" s="108">
        <f t="shared" si="0"/>
        <v>0</v>
      </c>
      <c r="L13" s="202"/>
    </row>
    <row r="14" spans="1:12" x14ac:dyDescent="0.3">
      <c r="A14" s="190"/>
      <c r="B14" s="157"/>
      <c r="C14" s="158"/>
      <c r="D14" s="194"/>
      <c r="E14" s="194"/>
      <c r="F14" s="159"/>
      <c r="G14" s="160"/>
      <c r="H14" s="145"/>
      <c r="I14" s="121"/>
      <c r="J14" s="122"/>
      <c r="K14" s="108">
        <f t="shared" si="0"/>
        <v>0</v>
      </c>
      <c r="L14" s="202"/>
    </row>
    <row r="15" spans="1:12" x14ac:dyDescent="0.3">
      <c r="A15" s="190"/>
      <c r="B15" s="157"/>
      <c r="C15" s="158"/>
      <c r="D15" s="194"/>
      <c r="E15" s="194"/>
      <c r="F15" s="159"/>
      <c r="G15" s="160"/>
      <c r="H15" s="145"/>
      <c r="I15" s="121"/>
      <c r="J15" s="122"/>
      <c r="K15" s="108">
        <f t="shared" si="0"/>
        <v>0</v>
      </c>
      <c r="L15" s="202"/>
    </row>
    <row r="16" spans="1:12" x14ac:dyDescent="0.3">
      <c r="A16" s="190"/>
      <c r="B16" s="157"/>
      <c r="C16" s="158"/>
      <c r="D16" s="194"/>
      <c r="E16" s="194"/>
      <c r="F16" s="159"/>
      <c r="G16" s="160"/>
      <c r="H16" s="145"/>
      <c r="I16" s="121"/>
      <c r="J16" s="122"/>
      <c r="K16" s="108">
        <f t="shared" si="0"/>
        <v>0</v>
      </c>
      <c r="L16" s="202"/>
    </row>
    <row r="17" spans="1:12" x14ac:dyDescent="0.3">
      <c r="A17" s="190"/>
      <c r="B17" s="157"/>
      <c r="C17" s="158"/>
      <c r="D17" s="194"/>
      <c r="E17" s="194"/>
      <c r="F17" s="159"/>
      <c r="G17" s="160"/>
      <c r="H17" s="145"/>
      <c r="I17" s="121"/>
      <c r="J17" s="122"/>
      <c r="K17" s="108">
        <f t="shared" si="0"/>
        <v>0</v>
      </c>
      <c r="L17" s="202"/>
    </row>
    <row r="18" spans="1:12" x14ac:dyDescent="0.3">
      <c r="A18" s="190"/>
      <c r="B18" s="157"/>
      <c r="C18" s="158"/>
      <c r="D18" s="194"/>
      <c r="E18" s="194"/>
      <c r="F18" s="159"/>
      <c r="G18" s="160"/>
      <c r="H18" s="145"/>
      <c r="I18" s="121"/>
      <c r="J18" s="122"/>
      <c r="K18" s="108">
        <f t="shared" si="0"/>
        <v>0</v>
      </c>
      <c r="L18" s="202"/>
    </row>
    <row r="19" spans="1:12" ht="14.5" thickBot="1" x14ac:dyDescent="0.35">
      <c r="A19" s="191"/>
      <c r="B19" s="116"/>
      <c r="C19" s="117"/>
      <c r="D19" s="195"/>
      <c r="E19" s="195"/>
      <c r="F19" s="118"/>
      <c r="G19" s="119"/>
      <c r="H19" s="120"/>
      <c r="I19" s="121"/>
      <c r="J19" s="122"/>
      <c r="K19" s="108">
        <f t="shared" si="0"/>
        <v>0</v>
      </c>
      <c r="L19" s="202"/>
    </row>
    <row r="20" spans="1:12" ht="14.5" thickBot="1" x14ac:dyDescent="0.35">
      <c r="A20" s="192" t="s">
        <v>19</v>
      </c>
      <c r="B20" s="193"/>
      <c r="C20" s="193"/>
      <c r="D20" s="193"/>
      <c r="E20" s="193"/>
      <c r="F20" s="123">
        <f>SUM(F4:F19)</f>
        <v>0</v>
      </c>
      <c r="G20" s="123"/>
      <c r="H20" s="68">
        <f>SUM(H4:H19)</f>
        <v>0</v>
      </c>
      <c r="I20" s="124">
        <f>SUM(I4:I19)</f>
        <v>0</v>
      </c>
      <c r="J20" s="125">
        <f>SUM(J4:J19)</f>
        <v>0</v>
      </c>
      <c r="K20" s="126">
        <f>H20-I20</f>
        <v>0</v>
      </c>
      <c r="L20" s="69" t="str">
        <f>IF(OR(I20=0,H20=0),"-",H20/I20*100-100)</f>
        <v>-</v>
      </c>
    </row>
    <row r="21" spans="1:12" x14ac:dyDescent="0.3">
      <c r="A21" s="176"/>
      <c r="B21" s="176"/>
      <c r="C21" s="176"/>
      <c r="D21" s="176"/>
      <c r="E21" s="176"/>
      <c r="F21" s="43"/>
      <c r="G21" s="43"/>
      <c r="H21" s="83"/>
      <c r="I21" s="196"/>
      <c r="J21" s="196"/>
      <c r="K21" s="70"/>
      <c r="L21" s="71"/>
    </row>
    <row r="22" spans="1:12" ht="14.5" thickBot="1" x14ac:dyDescent="0.35">
      <c r="A22" s="72"/>
      <c r="B22" s="72"/>
      <c r="C22" s="72"/>
      <c r="D22" s="72"/>
      <c r="E22" s="72"/>
      <c r="F22" s="43"/>
      <c r="G22" s="43"/>
      <c r="H22" s="73"/>
      <c r="I22" s="73"/>
      <c r="K22" s="70"/>
      <c r="L22" s="71"/>
    </row>
    <row r="23" spans="1:12" ht="14.5" thickBot="1" x14ac:dyDescent="0.35">
      <c r="B23" s="2"/>
      <c r="C23" s="2"/>
      <c r="D23" s="2"/>
      <c r="E23" s="2"/>
      <c r="F23" s="2"/>
      <c r="G23" s="2"/>
      <c r="H23" s="2"/>
      <c r="I23" s="205" t="str">
        <f>Finanzplan!$C$6-1&amp;"/"&amp;Finanzplan!D6-1&amp;" (Vorjahr)"</f>
        <v>2023/2024 (Vorjahr)</v>
      </c>
      <c r="J23" s="206"/>
      <c r="K23" s="198" t="s">
        <v>130</v>
      </c>
      <c r="L23" s="199"/>
    </row>
    <row r="24" spans="1:12" ht="43.5" customHeight="1" thickBot="1" x14ac:dyDescent="0.35">
      <c r="B24" s="74" t="s">
        <v>16</v>
      </c>
      <c r="C24" s="75" t="s">
        <v>103</v>
      </c>
      <c r="D24" s="61" t="s">
        <v>91</v>
      </c>
      <c r="E24" s="61" t="s">
        <v>17</v>
      </c>
      <c r="F24" s="61" t="str">
        <f>"W-ST "&amp;Finanzplan!$C$5</f>
        <v>W-ST 2024/2025</v>
      </c>
      <c r="G24" s="62" t="s">
        <v>71</v>
      </c>
      <c r="H24" s="63" t="s">
        <v>18</v>
      </c>
      <c r="I24" s="82" t="str">
        <f>"Lohnkosten inkl. LNK "&amp;Finanzplan!$C$6-1&amp;" (Vorjahr)"</f>
        <v>Lohnkosten inkl. LNK 2023 (Vorjahr)</v>
      </c>
      <c r="J24" s="65" t="str">
        <f>"W-ST "&amp;Finanzplan!$C$6-1&amp;" (Vorjahr)"</f>
        <v>W-ST 2023 (Vorjahr)</v>
      </c>
      <c r="K24" s="66" t="s">
        <v>55</v>
      </c>
      <c r="L24" s="76" t="s">
        <v>49</v>
      </c>
    </row>
    <row r="25" spans="1:12" ht="15" customHeight="1" x14ac:dyDescent="0.3">
      <c r="A25" s="189" t="s">
        <v>91</v>
      </c>
      <c r="B25" s="127"/>
      <c r="C25" s="128"/>
      <c r="D25" s="128"/>
      <c r="E25" s="129"/>
      <c r="F25" s="130"/>
      <c r="G25" s="130"/>
      <c r="H25" s="131"/>
      <c r="I25" s="106"/>
      <c r="J25" s="107"/>
      <c r="K25" s="108">
        <f>H25-I25</f>
        <v>0</v>
      </c>
      <c r="L25" s="203"/>
    </row>
    <row r="26" spans="1:12" x14ac:dyDescent="0.3">
      <c r="A26" s="190"/>
      <c r="B26" s="132"/>
      <c r="C26" s="133"/>
      <c r="D26" s="133"/>
      <c r="E26" s="134"/>
      <c r="F26" s="112"/>
      <c r="G26" s="112"/>
      <c r="H26" s="113"/>
      <c r="I26" s="114"/>
      <c r="J26" s="115"/>
      <c r="K26" s="108">
        <f t="shared" ref="K26:K66" si="1">H26-I26</f>
        <v>0</v>
      </c>
      <c r="L26" s="204"/>
    </row>
    <row r="27" spans="1:12" x14ac:dyDescent="0.3">
      <c r="A27" s="190"/>
      <c r="B27" s="132"/>
      <c r="C27" s="133"/>
      <c r="D27" s="133"/>
      <c r="E27" s="135"/>
      <c r="F27" s="112"/>
      <c r="G27" s="112"/>
      <c r="H27" s="113"/>
      <c r="I27" s="114"/>
      <c r="J27" s="115"/>
      <c r="K27" s="108">
        <f t="shared" si="1"/>
        <v>0</v>
      </c>
      <c r="L27" s="204"/>
    </row>
    <row r="28" spans="1:12" x14ac:dyDescent="0.3">
      <c r="A28" s="190"/>
      <c r="B28" s="132"/>
      <c r="C28" s="133"/>
      <c r="D28" s="133"/>
      <c r="E28" s="134"/>
      <c r="F28" s="112"/>
      <c r="G28" s="112"/>
      <c r="H28" s="113"/>
      <c r="I28" s="114"/>
      <c r="J28" s="115"/>
      <c r="K28" s="108">
        <f t="shared" si="1"/>
        <v>0</v>
      </c>
      <c r="L28" s="204"/>
    </row>
    <row r="29" spans="1:12" x14ac:dyDescent="0.3">
      <c r="A29" s="190"/>
      <c r="B29" s="132"/>
      <c r="C29" s="133"/>
      <c r="D29" s="133"/>
      <c r="E29" s="134"/>
      <c r="F29" s="112"/>
      <c r="G29" s="112"/>
      <c r="H29" s="113"/>
      <c r="I29" s="114"/>
      <c r="J29" s="115"/>
      <c r="K29" s="108">
        <f t="shared" si="1"/>
        <v>0</v>
      </c>
      <c r="L29" s="204"/>
    </row>
    <row r="30" spans="1:12" x14ac:dyDescent="0.3">
      <c r="A30" s="190"/>
      <c r="B30" s="132"/>
      <c r="C30" s="133"/>
      <c r="D30" s="133"/>
      <c r="E30" s="134"/>
      <c r="F30" s="112"/>
      <c r="G30" s="112"/>
      <c r="H30" s="113"/>
      <c r="I30" s="114"/>
      <c r="J30" s="115"/>
      <c r="K30" s="108">
        <f t="shared" si="1"/>
        <v>0</v>
      </c>
      <c r="L30" s="204"/>
    </row>
    <row r="31" spans="1:12" x14ac:dyDescent="0.3">
      <c r="A31" s="190"/>
      <c r="B31" s="132"/>
      <c r="C31" s="133"/>
      <c r="D31" s="133"/>
      <c r="E31" s="134"/>
      <c r="F31" s="112"/>
      <c r="G31" s="112"/>
      <c r="H31" s="113"/>
      <c r="I31" s="114"/>
      <c r="J31" s="115"/>
      <c r="K31" s="108">
        <f t="shared" si="1"/>
        <v>0</v>
      </c>
      <c r="L31" s="204"/>
    </row>
    <row r="32" spans="1:12" x14ac:dyDescent="0.3">
      <c r="A32" s="190"/>
      <c r="B32" s="132"/>
      <c r="C32" s="133"/>
      <c r="D32" s="133"/>
      <c r="E32" s="134"/>
      <c r="F32" s="112"/>
      <c r="G32" s="112"/>
      <c r="H32" s="113"/>
      <c r="I32" s="114"/>
      <c r="J32" s="115"/>
      <c r="K32" s="108">
        <f t="shared" si="1"/>
        <v>0</v>
      </c>
      <c r="L32" s="204"/>
    </row>
    <row r="33" spans="1:12" x14ac:dyDescent="0.3">
      <c r="A33" s="190"/>
      <c r="B33" s="132"/>
      <c r="C33" s="133"/>
      <c r="D33" s="133"/>
      <c r="E33" s="134"/>
      <c r="F33" s="112"/>
      <c r="G33" s="112"/>
      <c r="H33" s="113"/>
      <c r="I33" s="114"/>
      <c r="J33" s="115"/>
      <c r="K33" s="108">
        <f t="shared" si="1"/>
        <v>0</v>
      </c>
      <c r="L33" s="204"/>
    </row>
    <row r="34" spans="1:12" x14ac:dyDescent="0.3">
      <c r="A34" s="190"/>
      <c r="B34" s="132"/>
      <c r="C34" s="133"/>
      <c r="D34" s="133"/>
      <c r="E34" s="134"/>
      <c r="F34" s="112"/>
      <c r="G34" s="112"/>
      <c r="H34" s="113"/>
      <c r="I34" s="114"/>
      <c r="J34" s="115"/>
      <c r="K34" s="108">
        <f t="shared" si="1"/>
        <v>0</v>
      </c>
      <c r="L34" s="204"/>
    </row>
    <row r="35" spans="1:12" x14ac:dyDescent="0.3">
      <c r="A35" s="190"/>
      <c r="B35" s="132"/>
      <c r="C35" s="133"/>
      <c r="D35" s="133"/>
      <c r="E35" s="134"/>
      <c r="F35" s="112"/>
      <c r="G35" s="112"/>
      <c r="H35" s="113"/>
      <c r="I35" s="114"/>
      <c r="J35" s="115"/>
      <c r="K35" s="108">
        <f t="shared" si="1"/>
        <v>0</v>
      </c>
      <c r="L35" s="204"/>
    </row>
    <row r="36" spans="1:12" x14ac:dyDescent="0.3">
      <c r="A36" s="190"/>
      <c r="B36" s="132"/>
      <c r="C36" s="133"/>
      <c r="D36" s="133"/>
      <c r="E36" s="134"/>
      <c r="F36" s="112"/>
      <c r="G36" s="112"/>
      <c r="H36" s="113"/>
      <c r="I36" s="114"/>
      <c r="J36" s="115"/>
      <c r="K36" s="108">
        <f t="shared" si="1"/>
        <v>0</v>
      </c>
      <c r="L36" s="204"/>
    </row>
    <row r="37" spans="1:12" x14ac:dyDescent="0.3">
      <c r="A37" s="190"/>
      <c r="B37" s="132"/>
      <c r="C37" s="133"/>
      <c r="D37" s="133"/>
      <c r="E37" s="134"/>
      <c r="F37" s="112"/>
      <c r="G37" s="112"/>
      <c r="H37" s="113"/>
      <c r="I37" s="114"/>
      <c r="J37" s="115"/>
      <c r="K37" s="108">
        <f t="shared" si="1"/>
        <v>0</v>
      </c>
      <c r="L37" s="204"/>
    </row>
    <row r="38" spans="1:12" x14ac:dyDescent="0.3">
      <c r="A38" s="190"/>
      <c r="B38" s="132"/>
      <c r="C38" s="133"/>
      <c r="D38" s="133"/>
      <c r="E38" s="134"/>
      <c r="F38" s="112"/>
      <c r="G38" s="112"/>
      <c r="H38" s="113"/>
      <c r="I38" s="114"/>
      <c r="J38" s="115"/>
      <c r="K38" s="108">
        <f t="shared" si="1"/>
        <v>0</v>
      </c>
      <c r="L38" s="204"/>
    </row>
    <row r="39" spans="1:12" x14ac:dyDescent="0.3">
      <c r="A39" s="190"/>
      <c r="B39" s="132"/>
      <c r="C39" s="133"/>
      <c r="D39" s="133"/>
      <c r="E39" s="134"/>
      <c r="F39" s="112"/>
      <c r="G39" s="112"/>
      <c r="H39" s="113"/>
      <c r="I39" s="114"/>
      <c r="J39" s="115"/>
      <c r="K39" s="108">
        <f t="shared" si="1"/>
        <v>0</v>
      </c>
      <c r="L39" s="204"/>
    </row>
    <row r="40" spans="1:12" x14ac:dyDescent="0.3">
      <c r="A40" s="190"/>
      <c r="B40" s="132"/>
      <c r="C40" s="133"/>
      <c r="D40" s="133"/>
      <c r="E40" s="134"/>
      <c r="F40" s="112"/>
      <c r="G40" s="112"/>
      <c r="H40" s="113"/>
      <c r="I40" s="114"/>
      <c r="J40" s="115"/>
      <c r="K40" s="108">
        <f t="shared" si="1"/>
        <v>0</v>
      </c>
      <c r="L40" s="204"/>
    </row>
    <row r="41" spans="1:12" x14ac:dyDescent="0.3">
      <c r="A41" s="190"/>
      <c r="B41" s="132"/>
      <c r="C41" s="133"/>
      <c r="D41" s="133"/>
      <c r="E41" s="134"/>
      <c r="F41" s="112"/>
      <c r="G41" s="112"/>
      <c r="H41" s="113"/>
      <c r="I41" s="114"/>
      <c r="J41" s="115"/>
      <c r="K41" s="108">
        <f t="shared" si="1"/>
        <v>0</v>
      </c>
      <c r="L41" s="204"/>
    </row>
    <row r="42" spans="1:12" x14ac:dyDescent="0.3">
      <c r="A42" s="190"/>
      <c r="B42" s="132"/>
      <c r="C42" s="133"/>
      <c r="D42" s="133"/>
      <c r="E42" s="134"/>
      <c r="F42" s="112"/>
      <c r="G42" s="112"/>
      <c r="H42" s="113"/>
      <c r="I42" s="114"/>
      <c r="J42" s="115"/>
      <c r="K42" s="108">
        <f t="shared" si="1"/>
        <v>0</v>
      </c>
      <c r="L42" s="204"/>
    </row>
    <row r="43" spans="1:12" x14ac:dyDescent="0.3">
      <c r="A43" s="190"/>
      <c r="B43" s="132"/>
      <c r="C43" s="133"/>
      <c r="D43" s="133"/>
      <c r="E43" s="134"/>
      <c r="F43" s="112"/>
      <c r="G43" s="112"/>
      <c r="H43" s="113"/>
      <c r="I43" s="114"/>
      <c r="J43" s="115"/>
      <c r="K43" s="108">
        <f t="shared" si="1"/>
        <v>0</v>
      </c>
      <c r="L43" s="204"/>
    </row>
    <row r="44" spans="1:12" x14ac:dyDescent="0.3">
      <c r="A44" s="190"/>
      <c r="B44" s="132"/>
      <c r="C44" s="133"/>
      <c r="D44" s="133"/>
      <c r="E44" s="134"/>
      <c r="F44" s="112"/>
      <c r="G44" s="112"/>
      <c r="H44" s="113"/>
      <c r="I44" s="114"/>
      <c r="J44" s="115"/>
      <c r="K44" s="108">
        <f t="shared" si="1"/>
        <v>0</v>
      </c>
      <c r="L44" s="204"/>
    </row>
    <row r="45" spans="1:12" x14ac:dyDescent="0.3">
      <c r="A45" s="190"/>
      <c r="B45" s="132"/>
      <c r="C45" s="133"/>
      <c r="D45" s="133"/>
      <c r="E45" s="134"/>
      <c r="F45" s="112"/>
      <c r="G45" s="112"/>
      <c r="H45" s="113"/>
      <c r="I45" s="114"/>
      <c r="J45" s="115"/>
      <c r="K45" s="108">
        <f t="shared" si="1"/>
        <v>0</v>
      </c>
      <c r="L45" s="204"/>
    </row>
    <row r="46" spans="1:12" x14ac:dyDescent="0.3">
      <c r="A46" s="190"/>
      <c r="B46" s="132"/>
      <c r="C46" s="133"/>
      <c r="D46" s="133"/>
      <c r="E46" s="134"/>
      <c r="F46" s="112"/>
      <c r="G46" s="112"/>
      <c r="H46" s="113"/>
      <c r="I46" s="114"/>
      <c r="J46" s="115"/>
      <c r="K46" s="108">
        <f t="shared" si="1"/>
        <v>0</v>
      </c>
      <c r="L46" s="204"/>
    </row>
    <row r="47" spans="1:12" x14ac:dyDescent="0.3">
      <c r="A47" s="190"/>
      <c r="B47" s="132"/>
      <c r="C47" s="133"/>
      <c r="D47" s="133"/>
      <c r="E47" s="134"/>
      <c r="F47" s="112"/>
      <c r="G47" s="112"/>
      <c r="H47" s="113"/>
      <c r="I47" s="114"/>
      <c r="J47" s="115"/>
      <c r="K47" s="108">
        <f t="shared" si="1"/>
        <v>0</v>
      </c>
      <c r="L47" s="204"/>
    </row>
    <row r="48" spans="1:12" x14ac:dyDescent="0.3">
      <c r="A48" s="190"/>
      <c r="B48" s="132"/>
      <c r="C48" s="133"/>
      <c r="D48" s="133"/>
      <c r="E48" s="134"/>
      <c r="F48" s="112"/>
      <c r="G48" s="112"/>
      <c r="H48" s="113"/>
      <c r="I48" s="114"/>
      <c r="J48" s="115"/>
      <c r="K48" s="108">
        <f t="shared" si="1"/>
        <v>0</v>
      </c>
      <c r="L48" s="204"/>
    </row>
    <row r="49" spans="1:12" x14ac:dyDescent="0.3">
      <c r="A49" s="190"/>
      <c r="B49" s="132"/>
      <c r="C49" s="133"/>
      <c r="D49" s="133"/>
      <c r="E49" s="134"/>
      <c r="F49" s="112"/>
      <c r="G49" s="112"/>
      <c r="H49" s="113"/>
      <c r="I49" s="114"/>
      <c r="J49" s="115"/>
      <c r="K49" s="108">
        <f t="shared" si="1"/>
        <v>0</v>
      </c>
      <c r="L49" s="204"/>
    </row>
    <row r="50" spans="1:12" x14ac:dyDescent="0.3">
      <c r="A50" s="190"/>
      <c r="B50" s="132"/>
      <c r="C50" s="133"/>
      <c r="D50" s="133"/>
      <c r="E50" s="136"/>
      <c r="F50" s="137"/>
      <c r="G50" s="137"/>
      <c r="H50" s="113"/>
      <c r="I50" s="114"/>
      <c r="J50" s="138"/>
      <c r="K50" s="108">
        <f t="shared" si="1"/>
        <v>0</v>
      </c>
      <c r="L50" s="204"/>
    </row>
    <row r="51" spans="1:12" x14ac:dyDescent="0.3">
      <c r="A51" s="190"/>
      <c r="B51" s="132"/>
      <c r="C51" s="133"/>
      <c r="D51" s="133"/>
      <c r="E51" s="136"/>
      <c r="F51" s="139"/>
      <c r="G51" s="139"/>
      <c r="H51" s="113"/>
      <c r="I51" s="114"/>
      <c r="J51" s="140"/>
      <c r="K51" s="108">
        <f t="shared" si="1"/>
        <v>0</v>
      </c>
      <c r="L51" s="204"/>
    </row>
    <row r="52" spans="1:12" x14ac:dyDescent="0.3">
      <c r="A52" s="190"/>
      <c r="B52" s="132"/>
      <c r="C52" s="133"/>
      <c r="D52" s="133"/>
      <c r="E52" s="136"/>
      <c r="F52" s="139"/>
      <c r="G52" s="139"/>
      <c r="H52" s="113"/>
      <c r="I52" s="114"/>
      <c r="J52" s="140"/>
      <c r="K52" s="108">
        <f t="shared" si="1"/>
        <v>0</v>
      </c>
      <c r="L52" s="204"/>
    </row>
    <row r="53" spans="1:12" x14ac:dyDescent="0.3">
      <c r="A53" s="190"/>
      <c r="B53" s="141"/>
      <c r="C53" s="142"/>
      <c r="D53" s="142"/>
      <c r="E53" s="143"/>
      <c r="F53" s="144"/>
      <c r="G53" s="144"/>
      <c r="H53" s="145"/>
      <c r="I53" s="114"/>
      <c r="J53" s="115"/>
      <c r="K53" s="108">
        <f t="shared" si="1"/>
        <v>0</v>
      </c>
      <c r="L53" s="204"/>
    </row>
    <row r="54" spans="1:12" x14ac:dyDescent="0.3">
      <c r="A54" s="190"/>
      <c r="B54" s="132"/>
      <c r="C54" s="133"/>
      <c r="D54" s="133"/>
      <c r="E54" s="136"/>
      <c r="F54" s="137"/>
      <c r="G54" s="137"/>
      <c r="H54" s="113"/>
      <c r="I54" s="114"/>
      <c r="J54" s="115"/>
      <c r="K54" s="108">
        <f t="shared" si="1"/>
        <v>0</v>
      </c>
      <c r="L54" s="204"/>
    </row>
    <row r="55" spans="1:12" x14ac:dyDescent="0.3">
      <c r="A55" s="190"/>
      <c r="B55" s="132"/>
      <c r="C55" s="133"/>
      <c r="D55" s="133"/>
      <c r="E55" s="136"/>
      <c r="F55" s="137"/>
      <c r="G55" s="137"/>
      <c r="H55" s="113"/>
      <c r="I55" s="114"/>
      <c r="J55" s="115"/>
      <c r="K55" s="108">
        <f t="shared" si="1"/>
        <v>0</v>
      </c>
      <c r="L55" s="204"/>
    </row>
    <row r="56" spans="1:12" x14ac:dyDescent="0.3">
      <c r="A56" s="190"/>
      <c r="B56" s="132"/>
      <c r="C56" s="133"/>
      <c r="D56" s="133"/>
      <c r="E56" s="136"/>
      <c r="F56" s="137"/>
      <c r="G56" s="137"/>
      <c r="H56" s="113"/>
      <c r="I56" s="114"/>
      <c r="J56" s="115"/>
      <c r="K56" s="108">
        <f t="shared" si="1"/>
        <v>0</v>
      </c>
      <c r="L56" s="204"/>
    </row>
    <row r="57" spans="1:12" x14ac:dyDescent="0.3">
      <c r="A57" s="190"/>
      <c r="B57" s="132"/>
      <c r="C57" s="133"/>
      <c r="D57" s="133"/>
      <c r="E57" s="134"/>
      <c r="F57" s="112"/>
      <c r="G57" s="112"/>
      <c r="H57" s="113"/>
      <c r="I57" s="114"/>
      <c r="J57" s="115"/>
      <c r="K57" s="108">
        <f t="shared" si="1"/>
        <v>0</v>
      </c>
      <c r="L57" s="204"/>
    </row>
    <row r="58" spans="1:12" x14ac:dyDescent="0.3">
      <c r="A58" s="190"/>
      <c r="B58" s="132"/>
      <c r="C58" s="133"/>
      <c r="D58" s="133"/>
      <c r="E58" s="133"/>
      <c r="F58" s="112"/>
      <c r="G58" s="112"/>
      <c r="H58" s="113"/>
      <c r="I58" s="114"/>
      <c r="J58" s="115"/>
      <c r="K58" s="108">
        <f t="shared" si="1"/>
        <v>0</v>
      </c>
      <c r="L58" s="204"/>
    </row>
    <row r="59" spans="1:12" x14ac:dyDescent="0.3">
      <c r="A59" s="190"/>
      <c r="B59" s="132"/>
      <c r="C59" s="133"/>
      <c r="D59" s="133"/>
      <c r="E59" s="134"/>
      <c r="F59" s="112"/>
      <c r="G59" s="112"/>
      <c r="H59" s="113"/>
      <c r="I59" s="121"/>
      <c r="J59" s="122"/>
      <c r="K59" s="108">
        <f t="shared" si="1"/>
        <v>0</v>
      </c>
      <c r="L59" s="204"/>
    </row>
    <row r="60" spans="1:12" x14ac:dyDescent="0.3">
      <c r="A60" s="190"/>
      <c r="B60" s="141"/>
      <c r="C60" s="142"/>
      <c r="D60" s="142"/>
      <c r="E60" s="153"/>
      <c r="F60" s="160"/>
      <c r="G60" s="160"/>
      <c r="H60" s="145"/>
      <c r="I60" s="121"/>
      <c r="J60" s="122"/>
      <c r="K60" s="108">
        <f t="shared" si="1"/>
        <v>0</v>
      </c>
      <c r="L60" s="204"/>
    </row>
    <row r="61" spans="1:12" x14ac:dyDescent="0.3">
      <c r="A61" s="190"/>
      <c r="B61" s="141"/>
      <c r="C61" s="142"/>
      <c r="D61" s="142"/>
      <c r="E61" s="153"/>
      <c r="F61" s="160"/>
      <c r="G61" s="160"/>
      <c r="H61" s="145"/>
      <c r="I61" s="121"/>
      <c r="J61" s="122"/>
      <c r="K61" s="108">
        <f t="shared" si="1"/>
        <v>0</v>
      </c>
      <c r="L61" s="204"/>
    </row>
    <row r="62" spans="1:12" x14ac:dyDescent="0.3">
      <c r="A62" s="190"/>
      <c r="B62" s="141"/>
      <c r="C62" s="142"/>
      <c r="D62" s="142"/>
      <c r="E62" s="153"/>
      <c r="F62" s="160"/>
      <c r="G62" s="160"/>
      <c r="H62" s="145"/>
      <c r="I62" s="121"/>
      <c r="J62" s="122"/>
      <c r="K62" s="108">
        <f t="shared" si="1"/>
        <v>0</v>
      </c>
      <c r="L62" s="204"/>
    </row>
    <row r="63" spans="1:12" x14ac:dyDescent="0.3">
      <c r="A63" s="190"/>
      <c r="B63" s="141"/>
      <c r="C63" s="142"/>
      <c r="D63" s="142"/>
      <c r="E63" s="153"/>
      <c r="F63" s="160"/>
      <c r="G63" s="160"/>
      <c r="H63" s="145"/>
      <c r="I63" s="121"/>
      <c r="J63" s="122"/>
      <c r="K63" s="108">
        <f t="shared" si="1"/>
        <v>0</v>
      </c>
      <c r="L63" s="204"/>
    </row>
    <row r="64" spans="1:12" x14ac:dyDescent="0.3">
      <c r="A64" s="190"/>
      <c r="B64" s="141"/>
      <c r="C64" s="142"/>
      <c r="D64" s="142"/>
      <c r="E64" s="153"/>
      <c r="F64" s="160"/>
      <c r="G64" s="160"/>
      <c r="H64" s="145"/>
      <c r="I64" s="121"/>
      <c r="J64" s="122"/>
      <c r="K64" s="108">
        <f t="shared" si="1"/>
        <v>0</v>
      </c>
      <c r="L64" s="204"/>
    </row>
    <row r="65" spans="1:12" x14ac:dyDescent="0.3">
      <c r="A65" s="190"/>
      <c r="B65" s="141"/>
      <c r="C65" s="142"/>
      <c r="D65" s="142"/>
      <c r="E65" s="153"/>
      <c r="F65" s="160"/>
      <c r="G65" s="160"/>
      <c r="H65" s="145"/>
      <c r="I65" s="121"/>
      <c r="J65" s="122"/>
      <c r="K65" s="108">
        <f t="shared" si="1"/>
        <v>0</v>
      </c>
      <c r="L65" s="204"/>
    </row>
    <row r="66" spans="1:12" ht="14.5" thickBot="1" x14ac:dyDescent="0.35">
      <c r="A66" s="191"/>
      <c r="B66" s="146"/>
      <c r="C66" s="147"/>
      <c r="D66" s="147"/>
      <c r="E66" s="147"/>
      <c r="F66" s="119"/>
      <c r="G66" s="119"/>
      <c r="H66" s="120"/>
      <c r="I66" s="148"/>
      <c r="J66" s="149"/>
      <c r="K66" s="108">
        <f t="shared" si="1"/>
        <v>0</v>
      </c>
      <c r="L66" s="204"/>
    </row>
    <row r="67" spans="1:12" ht="14.5" thickBot="1" x14ac:dyDescent="0.35">
      <c r="A67" s="192" t="s">
        <v>99</v>
      </c>
      <c r="B67" s="193"/>
      <c r="C67" s="193"/>
      <c r="D67" s="193"/>
      <c r="E67" s="193"/>
      <c r="F67" s="123">
        <f>SUM(F25:F66)</f>
        <v>0</v>
      </c>
      <c r="G67" s="123"/>
      <c r="H67" s="68">
        <f>SUM(H25:H66)</f>
        <v>0</v>
      </c>
      <c r="I67" s="150">
        <f>SUM(I25:I66)</f>
        <v>0</v>
      </c>
      <c r="J67" s="125">
        <f>SUM(J25:J66)</f>
        <v>0</v>
      </c>
      <c r="K67" s="151">
        <f>H67-I67</f>
        <v>0</v>
      </c>
      <c r="L67" s="77" t="str">
        <f>IF(OR(I67=0,H67=0),"-",H67/I67*100-100)</f>
        <v>-</v>
      </c>
    </row>
    <row r="68" spans="1:12" x14ac:dyDescent="0.3">
      <c r="A68" s="11"/>
      <c r="B68" s="11"/>
      <c r="C68" s="11"/>
      <c r="D68" s="11"/>
      <c r="E68" s="11"/>
      <c r="F68" s="11"/>
      <c r="G68" s="11"/>
      <c r="H68" s="84"/>
      <c r="I68" s="197"/>
      <c r="J68" s="197"/>
      <c r="K68" s="2"/>
      <c r="L68" s="2"/>
    </row>
  </sheetData>
  <sheetProtection algorithmName="SHA-512" hashValue="7v3ky343IHzJGOjTQ1//dW6or3+Yi+ITE6f/1z4/fQlBncn/QBbQ7145vqIy1yoGoesFNwYK+6mKhcnxG3MB6A==" saltValue="pd4w5lh4bjoc7Oa6Aya8aA==" spinCount="100000" sheet="1" objects="1" scenarios="1"/>
  <mergeCells count="30">
    <mergeCell ref="D18:E18"/>
    <mergeCell ref="D3:E3"/>
    <mergeCell ref="D4:E4"/>
    <mergeCell ref="D5:E5"/>
    <mergeCell ref="D6:E6"/>
    <mergeCell ref="D7:E7"/>
    <mergeCell ref="I21:J21"/>
    <mergeCell ref="I68:J68"/>
    <mergeCell ref="K23:L23"/>
    <mergeCell ref="K2:L2"/>
    <mergeCell ref="L4:L19"/>
    <mergeCell ref="L25:L66"/>
    <mergeCell ref="I2:J2"/>
    <mergeCell ref="I23:J23"/>
    <mergeCell ref="A4:A19"/>
    <mergeCell ref="A25:A66"/>
    <mergeCell ref="A67:E67"/>
    <mergeCell ref="D8:E8"/>
    <mergeCell ref="D9:E9"/>
    <mergeCell ref="D10:E10"/>
    <mergeCell ref="D11:E11"/>
    <mergeCell ref="A20:E20"/>
    <mergeCell ref="A21:E21"/>
    <mergeCell ref="D12:E12"/>
    <mergeCell ref="D19:E19"/>
    <mergeCell ref="D13:E13"/>
    <mergeCell ref="D14:E14"/>
    <mergeCell ref="D15:E15"/>
    <mergeCell ref="D16:E16"/>
    <mergeCell ref="D17:E17"/>
  </mergeCells>
  <printOptions horizontalCentered="1"/>
  <pageMargins left="0.19685039370078741" right="0.19685039370078741" top="0.78740157480314965" bottom="0.78740157480314965" header="0.31496062992125984" footer="0.31496062992125984"/>
  <pageSetup paperSize="8" scale="75" orientation="landscape" r:id="rId1"/>
  <headerFooter>
    <oddHeader>&amp;L&amp;A / &amp;D</oddHead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6" tint="0.39997558519241921"/>
  </sheetPr>
  <dimension ref="A1:G78"/>
  <sheetViews>
    <sheetView zoomScale="90" zoomScaleNormal="90" workbookViewId="0">
      <selection activeCell="B72" sqref="B72"/>
    </sheetView>
  </sheetViews>
  <sheetFormatPr baseColWidth="10" defaultColWidth="11.453125" defaultRowHeight="14" x14ac:dyDescent="0.3"/>
  <cols>
    <col min="1" max="1" width="11.54296875" style="2" customWidth="1"/>
    <col min="2" max="2" width="60.1796875" style="2" customWidth="1"/>
    <col min="3" max="5" width="20.81640625" style="2" customWidth="1"/>
    <col min="6" max="8" width="11.453125" style="2"/>
    <col min="9" max="12" width="11.453125" style="2" customWidth="1"/>
    <col min="13" max="16384" width="11.453125" style="2"/>
  </cols>
  <sheetData>
    <row r="1" spans="1:7" x14ac:dyDescent="0.3">
      <c r="A1" s="176" t="s">
        <v>63</v>
      </c>
      <c r="B1" s="176"/>
      <c r="C1" s="213">
        <f>Finanzplan!C1</f>
        <v>0</v>
      </c>
      <c r="D1" s="213"/>
      <c r="E1" s="213"/>
    </row>
    <row r="2" spans="1:7" x14ac:dyDescent="0.3">
      <c r="A2" s="176" t="s">
        <v>31</v>
      </c>
      <c r="B2" s="176"/>
      <c r="C2" s="213">
        <f>Finanzplan!C2</f>
        <v>0</v>
      </c>
      <c r="D2" s="213"/>
      <c r="E2" s="213"/>
    </row>
    <row r="3" spans="1:7" x14ac:dyDescent="0.3">
      <c r="A3" s="164" t="s">
        <v>57</v>
      </c>
      <c r="B3" s="165"/>
      <c r="C3" s="213">
        <f>Finanzplan!C3</f>
        <v>0</v>
      </c>
      <c r="D3" s="213"/>
      <c r="E3" s="213"/>
      <c r="F3" s="100"/>
      <c r="G3" s="100"/>
    </row>
    <row r="4" spans="1:7" x14ac:dyDescent="0.3">
      <c r="A4" s="176" t="s">
        <v>36</v>
      </c>
      <c r="B4" s="176"/>
      <c r="C4" s="213" t="str">
        <f>Finanzplan!C5</f>
        <v>2024/2025</v>
      </c>
      <c r="D4" s="213"/>
      <c r="E4" s="213"/>
    </row>
    <row r="6" spans="1:7" x14ac:dyDescent="0.3">
      <c r="C6" s="9" t="str">
        <f>Finanzplan!C7</f>
        <v>Ist 2022/2023</v>
      </c>
      <c r="D6" s="9" t="str">
        <f>Finanzplan!D7</f>
        <v>Plan/Ist 2023/2024</v>
      </c>
      <c r="E6" s="9" t="str">
        <f>"Plan "&amp;C4</f>
        <v>Plan 2024/2025</v>
      </c>
    </row>
    <row r="7" spans="1:7" x14ac:dyDescent="0.3">
      <c r="B7" s="11" t="s">
        <v>12</v>
      </c>
    </row>
    <row r="8" spans="1:7" ht="15" customHeight="1" x14ac:dyDescent="0.3">
      <c r="A8" s="210" t="s">
        <v>32</v>
      </c>
      <c r="B8" s="14" t="str">
        <f>Finanzplan!B9</f>
        <v>Miete und Betriebskosten</v>
      </c>
      <c r="C8" s="15">
        <f>Finanzplan!C9</f>
        <v>0</v>
      </c>
      <c r="D8" s="15">
        <f>Finanzplan!D9</f>
        <v>0</v>
      </c>
      <c r="E8" s="15">
        <f>Finanzplan!E9</f>
        <v>0</v>
      </c>
    </row>
    <row r="9" spans="1:7" x14ac:dyDescent="0.3">
      <c r="A9" s="211"/>
      <c r="B9" s="14" t="str">
        <f>Finanzplan!B10</f>
        <v>Gas/Strom/Heizung</v>
      </c>
      <c r="C9" s="15">
        <f>Finanzplan!C10</f>
        <v>0</v>
      </c>
      <c r="D9" s="15">
        <f>Finanzplan!D10</f>
        <v>0</v>
      </c>
      <c r="E9" s="15">
        <f>Finanzplan!E10</f>
        <v>0</v>
      </c>
    </row>
    <row r="10" spans="1:7" x14ac:dyDescent="0.3">
      <c r="A10" s="211"/>
      <c r="B10" s="14" t="str">
        <f>Finanzplan!B11</f>
        <v>Telefon inkl. Onlinekosten</v>
      </c>
      <c r="C10" s="15">
        <f>Finanzplan!C11</f>
        <v>0</v>
      </c>
      <c r="D10" s="15">
        <f>Finanzplan!D11</f>
        <v>0</v>
      </c>
      <c r="E10" s="15">
        <f>Finanzplan!E11</f>
        <v>0</v>
      </c>
    </row>
    <row r="11" spans="1:7" x14ac:dyDescent="0.3">
      <c r="A11" s="211"/>
      <c r="B11" s="14" t="str">
        <f>Finanzplan!B12</f>
        <v>Büromaterial</v>
      </c>
      <c r="C11" s="15">
        <f>Finanzplan!C12</f>
        <v>0</v>
      </c>
      <c r="D11" s="15">
        <f>Finanzplan!D12</f>
        <v>0</v>
      </c>
      <c r="E11" s="15">
        <f>Finanzplan!E12</f>
        <v>0</v>
      </c>
    </row>
    <row r="12" spans="1:7" x14ac:dyDescent="0.3">
      <c r="A12" s="211"/>
      <c r="B12" s="14" t="str">
        <f>Finanzplan!B13</f>
        <v>Porto</v>
      </c>
      <c r="C12" s="15">
        <f>Finanzplan!C13</f>
        <v>0</v>
      </c>
      <c r="D12" s="15">
        <f>Finanzplan!D13</f>
        <v>0</v>
      </c>
      <c r="E12" s="15">
        <f>Finanzplan!E13</f>
        <v>0</v>
      </c>
    </row>
    <row r="13" spans="1:7" x14ac:dyDescent="0.3">
      <c r="A13" s="211"/>
      <c r="B13" s="14" t="str">
        <f>Finanzplan!B14</f>
        <v>Pädagogische Erfordernisse</v>
      </c>
      <c r="C13" s="15">
        <f>Finanzplan!C14</f>
        <v>0</v>
      </c>
      <c r="D13" s="15">
        <f>Finanzplan!D14</f>
        <v>0</v>
      </c>
      <c r="E13" s="15">
        <f>Finanzplan!E14</f>
        <v>0</v>
      </c>
    </row>
    <row r="14" spans="1:7" x14ac:dyDescent="0.3">
      <c r="A14" s="211"/>
      <c r="B14" s="14" t="str">
        <f>Finanzplan!B15</f>
        <v>Kopier- und Druckkosten</v>
      </c>
      <c r="C14" s="15">
        <f>Finanzplan!C15</f>
        <v>0</v>
      </c>
      <c r="D14" s="15">
        <f>Finanzplan!D15</f>
        <v>0</v>
      </c>
      <c r="E14" s="15">
        <f>Finanzplan!E15</f>
        <v>0</v>
      </c>
    </row>
    <row r="15" spans="1:7" x14ac:dyDescent="0.3">
      <c r="A15" s="211"/>
      <c r="B15" s="14" t="str">
        <f>Finanzplan!B16</f>
        <v>Versicherungen, Leasingverträge</v>
      </c>
      <c r="C15" s="15">
        <f>Finanzplan!C16</f>
        <v>0</v>
      </c>
      <c r="D15" s="15">
        <f>Finanzplan!D16</f>
        <v>0</v>
      </c>
      <c r="E15" s="15">
        <f>Finanzplan!E16</f>
        <v>0</v>
      </c>
    </row>
    <row r="16" spans="1:7" x14ac:dyDescent="0.3">
      <c r="A16" s="211"/>
      <c r="B16" s="14" t="str">
        <f>Finanzplan!B17</f>
        <v>Reparaturen, Instandhaltungen</v>
      </c>
      <c r="C16" s="15">
        <f>Finanzplan!C17</f>
        <v>0</v>
      </c>
      <c r="D16" s="15">
        <f>Finanzplan!D17</f>
        <v>0</v>
      </c>
      <c r="E16" s="15">
        <f>Finanzplan!E17</f>
        <v>0</v>
      </c>
    </row>
    <row r="17" spans="1:5" x14ac:dyDescent="0.3">
      <c r="A17" s="211"/>
      <c r="B17" s="14" t="str">
        <f>Finanzplan!B18</f>
        <v>Reinigung</v>
      </c>
      <c r="C17" s="15">
        <f>Finanzplan!C18</f>
        <v>0</v>
      </c>
      <c r="D17" s="15">
        <f>Finanzplan!D18</f>
        <v>0</v>
      </c>
      <c r="E17" s="15">
        <f>Finanzplan!E18</f>
        <v>0</v>
      </c>
    </row>
    <row r="18" spans="1:5" x14ac:dyDescent="0.3">
      <c r="A18" s="211"/>
      <c r="B18" s="14" t="str">
        <f>Finanzplan!B19</f>
        <v>Sonstiges Verbrauchsmaterial</v>
      </c>
      <c r="C18" s="15">
        <f>Finanzplan!C19</f>
        <v>0</v>
      </c>
      <c r="D18" s="15">
        <f>Finanzplan!D19</f>
        <v>0</v>
      </c>
      <c r="E18" s="15">
        <f>Finanzplan!E19</f>
        <v>0</v>
      </c>
    </row>
    <row r="19" spans="1:5" x14ac:dyDescent="0.3">
      <c r="A19" s="211"/>
      <c r="B19" s="14" t="str">
        <f>Finanzplan!B20</f>
        <v>Informationsmaterial/ Öffentlichkeitsarbeit</v>
      </c>
      <c r="C19" s="15">
        <f>Finanzplan!C20</f>
        <v>0</v>
      </c>
      <c r="D19" s="15">
        <f>Finanzplan!D20</f>
        <v>0</v>
      </c>
      <c r="E19" s="15">
        <f>Finanzplan!E20</f>
        <v>0</v>
      </c>
    </row>
    <row r="20" spans="1:5" x14ac:dyDescent="0.3">
      <c r="A20" s="211"/>
      <c r="B20" s="14" t="str">
        <f>Finanzplan!B21</f>
        <v>Fachliteratur/Abos</v>
      </c>
      <c r="C20" s="15">
        <f>Finanzplan!C21</f>
        <v>0</v>
      </c>
      <c r="D20" s="15">
        <f>Finanzplan!D21</f>
        <v>0</v>
      </c>
      <c r="E20" s="15">
        <f>Finanzplan!E21</f>
        <v>0</v>
      </c>
    </row>
    <row r="21" spans="1:5" x14ac:dyDescent="0.3">
      <c r="A21" s="211"/>
      <c r="B21" s="14" t="str">
        <f>Finanzplan!B22</f>
        <v>Fahrt- und Reisekosten</v>
      </c>
      <c r="C21" s="15">
        <f>Finanzplan!C22</f>
        <v>0</v>
      </c>
      <c r="D21" s="15">
        <f>Finanzplan!D22</f>
        <v>0</v>
      </c>
      <c r="E21" s="15">
        <f>Finanzplan!E22</f>
        <v>0</v>
      </c>
    </row>
    <row r="22" spans="1:5" x14ac:dyDescent="0.3">
      <c r="A22" s="211"/>
      <c r="B22" s="14" t="str">
        <f>Finanzplan!B23</f>
        <v>Weiterbildung</v>
      </c>
      <c r="C22" s="15">
        <f>Finanzplan!C23</f>
        <v>0</v>
      </c>
      <c r="D22" s="15">
        <f>Finanzplan!D23</f>
        <v>0</v>
      </c>
      <c r="E22" s="15">
        <f>Finanzplan!E23</f>
        <v>0</v>
      </c>
    </row>
    <row r="23" spans="1:5" x14ac:dyDescent="0.3">
      <c r="A23" s="211"/>
      <c r="B23" s="14" t="str">
        <f>Finanzplan!B24</f>
        <v>Beiträge, Gebühren, Bankspesen</v>
      </c>
      <c r="C23" s="15">
        <f>Finanzplan!C24</f>
        <v>0</v>
      </c>
      <c r="D23" s="15">
        <f>Finanzplan!D24</f>
        <v>0</v>
      </c>
      <c r="E23" s="15">
        <f>Finanzplan!E24</f>
        <v>0</v>
      </c>
    </row>
    <row r="24" spans="1:5" x14ac:dyDescent="0.3">
      <c r="A24" s="211"/>
      <c r="B24" s="14" t="str">
        <f>Finanzplan!B25</f>
        <v>Honorare (Rechts- und Beratungskosten, Supervision, etc.)</v>
      </c>
      <c r="C24" s="15">
        <f>Finanzplan!C25</f>
        <v>0</v>
      </c>
      <c r="D24" s="15">
        <f>Finanzplan!D25</f>
        <v>0</v>
      </c>
      <c r="E24" s="15">
        <f>Finanzplan!E25</f>
        <v>0</v>
      </c>
    </row>
    <row r="25" spans="1:5" ht="26.25" customHeight="1" x14ac:dyDescent="0.3">
      <c r="A25" s="211"/>
      <c r="B25" s="18" t="str">
        <f>Finanzplan!B26</f>
        <v>Geringwertige Wirtschaftsgüter (Investitionen bis zu EUR 1.000,--)</v>
      </c>
      <c r="C25" s="15">
        <f>Finanzplan!C26</f>
        <v>0</v>
      </c>
      <c r="D25" s="15">
        <f>Finanzplan!D26</f>
        <v>0</v>
      </c>
      <c r="E25" s="15">
        <f>Finanzplan!E26</f>
        <v>0</v>
      </c>
    </row>
    <row r="26" spans="1:5" x14ac:dyDescent="0.3">
      <c r="A26" s="211"/>
      <c r="B26" s="14" t="str">
        <f>Finanzplan!B27</f>
        <v>Investitionen über EUR 1.000,--</v>
      </c>
      <c r="C26" s="15">
        <f>Finanzplan!C27</f>
        <v>0</v>
      </c>
      <c r="D26" s="15">
        <f>Finanzplan!D27</f>
        <v>0</v>
      </c>
      <c r="E26" s="15">
        <f>Finanzplan!E27</f>
        <v>0</v>
      </c>
    </row>
    <row r="27" spans="1:5" x14ac:dyDescent="0.3">
      <c r="A27" s="211"/>
      <c r="B27" s="18">
        <f>Finanzplan!B28</f>
        <v>0</v>
      </c>
      <c r="C27" s="15">
        <f>Finanzplan!C28</f>
        <v>0</v>
      </c>
      <c r="D27" s="15">
        <f>Finanzplan!D28</f>
        <v>0</v>
      </c>
      <c r="E27" s="15">
        <f>Finanzplan!E28</f>
        <v>0</v>
      </c>
    </row>
    <row r="28" spans="1:5" x14ac:dyDescent="0.3">
      <c r="A28" s="211"/>
      <c r="B28" s="18">
        <f>Finanzplan!B29</f>
        <v>0</v>
      </c>
      <c r="C28" s="15">
        <f>Finanzplan!C29</f>
        <v>0</v>
      </c>
      <c r="D28" s="15">
        <f>Finanzplan!D29</f>
        <v>0</v>
      </c>
      <c r="E28" s="15">
        <f>Finanzplan!E29</f>
        <v>0</v>
      </c>
    </row>
    <row r="29" spans="1:5" x14ac:dyDescent="0.3">
      <c r="A29" s="211"/>
      <c r="B29" s="18">
        <f>Finanzplan!B30</f>
        <v>0</v>
      </c>
      <c r="C29" s="15">
        <f>Finanzplan!C30</f>
        <v>0</v>
      </c>
      <c r="D29" s="15">
        <f>Finanzplan!D30</f>
        <v>0</v>
      </c>
      <c r="E29" s="15">
        <f>Finanzplan!E30</f>
        <v>0</v>
      </c>
    </row>
    <row r="30" spans="1:5" x14ac:dyDescent="0.3">
      <c r="A30" s="211"/>
      <c r="B30" s="18">
        <f>Finanzplan!B31</f>
        <v>0</v>
      </c>
      <c r="C30" s="15">
        <f>Finanzplan!C31</f>
        <v>0</v>
      </c>
      <c r="D30" s="15">
        <f>Finanzplan!D31</f>
        <v>0</v>
      </c>
      <c r="E30" s="15">
        <f>Finanzplan!E31</f>
        <v>0</v>
      </c>
    </row>
    <row r="31" spans="1:5" x14ac:dyDescent="0.3">
      <c r="A31" s="211"/>
      <c r="B31" s="18">
        <f>Finanzplan!B32</f>
        <v>0</v>
      </c>
      <c r="C31" s="15">
        <f>Finanzplan!C32</f>
        <v>0</v>
      </c>
      <c r="D31" s="15">
        <f>Finanzplan!D32</f>
        <v>0</v>
      </c>
      <c r="E31" s="15">
        <f>Finanzplan!E32</f>
        <v>0</v>
      </c>
    </row>
    <row r="32" spans="1:5" x14ac:dyDescent="0.3">
      <c r="A32" s="211"/>
      <c r="B32" s="18">
        <f>Finanzplan!B33</f>
        <v>0</v>
      </c>
      <c r="C32" s="15">
        <f>Finanzplan!C33</f>
        <v>0</v>
      </c>
      <c r="D32" s="15">
        <f>Finanzplan!D33</f>
        <v>0</v>
      </c>
      <c r="E32" s="15">
        <f>Finanzplan!E33</f>
        <v>0</v>
      </c>
    </row>
    <row r="33" spans="1:5" x14ac:dyDescent="0.3">
      <c r="A33" s="211"/>
      <c r="B33" s="18">
        <f>Finanzplan!B34</f>
        <v>0</v>
      </c>
      <c r="C33" s="15">
        <f>Finanzplan!C34</f>
        <v>0</v>
      </c>
      <c r="D33" s="15">
        <f>Finanzplan!D34</f>
        <v>0</v>
      </c>
      <c r="E33" s="15">
        <f>Finanzplan!E34</f>
        <v>0</v>
      </c>
    </row>
    <row r="34" spans="1:5" x14ac:dyDescent="0.3">
      <c r="A34" s="211"/>
      <c r="B34" s="18">
        <f>Finanzplan!B35</f>
        <v>0</v>
      </c>
      <c r="C34" s="15">
        <f>Finanzplan!C35</f>
        <v>0</v>
      </c>
      <c r="D34" s="15">
        <f>Finanzplan!D35</f>
        <v>0</v>
      </c>
      <c r="E34" s="15">
        <f>Finanzplan!E35</f>
        <v>0</v>
      </c>
    </row>
    <row r="35" spans="1:5" x14ac:dyDescent="0.3">
      <c r="A35" s="211"/>
      <c r="B35" s="18">
        <f>Finanzplan!B36</f>
        <v>0</v>
      </c>
      <c r="C35" s="15">
        <f>Finanzplan!C36</f>
        <v>0</v>
      </c>
      <c r="D35" s="15">
        <f>Finanzplan!D36</f>
        <v>0</v>
      </c>
      <c r="E35" s="15">
        <f>Finanzplan!E36</f>
        <v>0</v>
      </c>
    </row>
    <row r="36" spans="1:5" x14ac:dyDescent="0.3">
      <c r="A36" s="211"/>
      <c r="B36" s="18">
        <f>Finanzplan!B37</f>
        <v>0</v>
      </c>
      <c r="C36" s="15">
        <f>Finanzplan!C37</f>
        <v>0</v>
      </c>
      <c r="D36" s="15">
        <f>Finanzplan!D37</f>
        <v>0</v>
      </c>
      <c r="E36" s="15">
        <f>Finanzplan!E37</f>
        <v>0</v>
      </c>
    </row>
    <row r="37" spans="1:5" x14ac:dyDescent="0.3">
      <c r="A37" s="211"/>
      <c r="B37" s="18">
        <f>Finanzplan!B38</f>
        <v>0</v>
      </c>
      <c r="C37" s="15">
        <f>Finanzplan!C38</f>
        <v>0</v>
      </c>
      <c r="D37" s="15">
        <f>Finanzplan!D38</f>
        <v>0</v>
      </c>
      <c r="E37" s="15">
        <f>Finanzplan!E38</f>
        <v>0</v>
      </c>
    </row>
    <row r="38" spans="1:5" x14ac:dyDescent="0.3">
      <c r="A38" s="211"/>
      <c r="B38" s="18">
        <f>Finanzplan!B39</f>
        <v>0</v>
      </c>
      <c r="C38" s="15">
        <f>Finanzplan!C39</f>
        <v>0</v>
      </c>
      <c r="D38" s="15">
        <f>Finanzplan!D39</f>
        <v>0</v>
      </c>
      <c r="E38" s="15">
        <f>Finanzplan!E39</f>
        <v>0</v>
      </c>
    </row>
    <row r="39" spans="1:5" x14ac:dyDescent="0.3">
      <c r="A39" s="212"/>
      <c r="B39" s="14" t="s">
        <v>11</v>
      </c>
      <c r="C39" s="20">
        <f ca="1">SUM(C8:OFFSET(C39,-1,0))</f>
        <v>0</v>
      </c>
      <c r="D39" s="20">
        <f ca="1">SUM(D8:OFFSET(D39,-1,0))</f>
        <v>0</v>
      </c>
      <c r="E39" s="20">
        <f ca="1">SUM(E8:OFFSET(E39,-1,0))</f>
        <v>0</v>
      </c>
    </row>
    <row r="40" spans="1:5" x14ac:dyDescent="0.3">
      <c r="C40" s="24"/>
      <c r="D40" s="24"/>
      <c r="E40" s="24"/>
    </row>
    <row r="41" spans="1:5" x14ac:dyDescent="0.3">
      <c r="A41" s="26"/>
      <c r="B41" s="11" t="s">
        <v>20</v>
      </c>
      <c r="C41" s="24"/>
      <c r="D41" s="24"/>
      <c r="E41" s="24"/>
    </row>
    <row r="42" spans="1:5" x14ac:dyDescent="0.3">
      <c r="A42" s="90" t="s">
        <v>32</v>
      </c>
      <c r="B42" s="14" t="s">
        <v>11</v>
      </c>
      <c r="C42" s="20">
        <f>Finanzplan!C47</f>
        <v>0</v>
      </c>
      <c r="D42" s="20">
        <f>Finanzplan!D47</f>
        <v>0</v>
      </c>
      <c r="E42" s="20">
        <f>Finanzplan!E47</f>
        <v>0</v>
      </c>
    </row>
    <row r="43" spans="1:5" x14ac:dyDescent="0.3">
      <c r="C43" s="24"/>
      <c r="D43" s="24"/>
      <c r="E43" s="24"/>
    </row>
    <row r="44" spans="1:5" x14ac:dyDescent="0.3">
      <c r="B44" s="11" t="s">
        <v>21</v>
      </c>
      <c r="C44" s="24"/>
      <c r="D44" s="24"/>
      <c r="E44" s="24"/>
    </row>
    <row r="45" spans="1:5" x14ac:dyDescent="0.3">
      <c r="A45" s="90" t="s">
        <v>32</v>
      </c>
      <c r="B45" s="14" t="s">
        <v>24</v>
      </c>
      <c r="C45" s="20">
        <f ca="1">C39+C42</f>
        <v>0</v>
      </c>
      <c r="D45" s="20">
        <f ca="1">D39+D42</f>
        <v>0</v>
      </c>
      <c r="E45" s="20">
        <f ca="1">E39+E42</f>
        <v>0</v>
      </c>
    </row>
    <row r="46" spans="1:5" x14ac:dyDescent="0.3">
      <c r="C46" s="24"/>
      <c r="D46" s="24"/>
      <c r="E46" s="24"/>
    </row>
    <row r="47" spans="1:5" x14ac:dyDescent="0.3">
      <c r="C47" s="24"/>
      <c r="D47" s="24"/>
      <c r="E47" s="24"/>
    </row>
    <row r="48" spans="1:5" x14ac:dyDescent="0.3">
      <c r="B48" s="11" t="s">
        <v>28</v>
      </c>
      <c r="C48" s="24"/>
      <c r="D48" s="24"/>
      <c r="E48" s="24"/>
    </row>
    <row r="49" spans="1:5" ht="14.25" customHeight="1" x14ac:dyDescent="0.3">
      <c r="A49" s="167" t="s">
        <v>33</v>
      </c>
      <c r="B49" s="31" t="str">
        <f>Finanzplan!B57</f>
        <v>Eigene Einnahmen (Mitgliedsbeiträge, Unkostenbeiträge,…)</v>
      </c>
      <c r="C49" s="15">
        <f>Finanzplan!C57</f>
        <v>0</v>
      </c>
      <c r="D49" s="15">
        <f>Finanzplan!D57</f>
        <v>0</v>
      </c>
      <c r="E49" s="15">
        <f>Finanzplan!E57</f>
        <v>0</v>
      </c>
    </row>
    <row r="50" spans="1:5" x14ac:dyDescent="0.3">
      <c r="A50" s="168"/>
      <c r="B50" s="29" t="str">
        <f>Finanzplan!B58</f>
        <v>Spenden</v>
      </c>
      <c r="C50" s="15">
        <f>Finanzplan!C58</f>
        <v>0</v>
      </c>
      <c r="D50" s="15">
        <f>Finanzplan!D58</f>
        <v>0</v>
      </c>
      <c r="E50" s="15">
        <f>Finanzplan!E58</f>
        <v>0</v>
      </c>
    </row>
    <row r="51" spans="1:5" x14ac:dyDescent="0.3">
      <c r="A51" s="168"/>
      <c r="B51" s="29" t="str">
        <f>Finanzplan!B59</f>
        <v>Sponsoring</v>
      </c>
      <c r="C51" s="15">
        <f>Finanzplan!C59</f>
        <v>0</v>
      </c>
      <c r="D51" s="15">
        <f>Finanzplan!D59</f>
        <v>0</v>
      </c>
      <c r="E51" s="15">
        <f>Finanzplan!E59</f>
        <v>0</v>
      </c>
    </row>
    <row r="52" spans="1:5" x14ac:dyDescent="0.3">
      <c r="A52" s="168"/>
      <c r="B52" s="29" t="str">
        <f>Finanzplan!B60</f>
        <v>Auflösung Rücklagen/Rückstellungen</v>
      </c>
      <c r="C52" s="15">
        <f>Finanzplan!C60</f>
        <v>0</v>
      </c>
      <c r="D52" s="15">
        <f>Finanzplan!D60</f>
        <v>0</v>
      </c>
      <c r="E52" s="15">
        <f>Finanzplan!E60</f>
        <v>0</v>
      </c>
    </row>
    <row r="53" spans="1:5" x14ac:dyDescent="0.3">
      <c r="A53" s="168"/>
      <c r="B53" s="29">
        <f>Finanzplan!B61</f>
        <v>0</v>
      </c>
      <c r="C53" s="15">
        <f>Finanzplan!C61</f>
        <v>0</v>
      </c>
      <c r="D53" s="15">
        <f>Finanzplan!D61</f>
        <v>0</v>
      </c>
      <c r="E53" s="15">
        <f>Finanzplan!E61</f>
        <v>0</v>
      </c>
    </row>
    <row r="54" spans="1:5" x14ac:dyDescent="0.3">
      <c r="A54" s="168"/>
      <c r="B54" s="29">
        <f>Finanzplan!B62</f>
        <v>0</v>
      </c>
      <c r="C54" s="15">
        <f>Finanzplan!C62</f>
        <v>0</v>
      </c>
      <c r="D54" s="15">
        <f>Finanzplan!D62</f>
        <v>0</v>
      </c>
      <c r="E54" s="15">
        <f>Finanzplan!E62</f>
        <v>0</v>
      </c>
    </row>
    <row r="55" spans="1:5" x14ac:dyDescent="0.3">
      <c r="A55" s="168"/>
      <c r="B55" s="29">
        <f>Finanzplan!B63</f>
        <v>0</v>
      </c>
      <c r="C55" s="15">
        <f>Finanzplan!C63</f>
        <v>0</v>
      </c>
      <c r="D55" s="15">
        <f>Finanzplan!D63</f>
        <v>0</v>
      </c>
      <c r="E55" s="15">
        <f>Finanzplan!E63</f>
        <v>0</v>
      </c>
    </row>
    <row r="56" spans="1:5" x14ac:dyDescent="0.3">
      <c r="A56" s="168"/>
      <c r="B56" s="29">
        <f>Finanzplan!B64</f>
        <v>0</v>
      </c>
      <c r="C56" s="15">
        <f>Finanzplan!C64</f>
        <v>0</v>
      </c>
      <c r="D56" s="15">
        <f>Finanzplan!D64</f>
        <v>0</v>
      </c>
      <c r="E56" s="15">
        <f>Finanzplan!E64</f>
        <v>0</v>
      </c>
    </row>
    <row r="57" spans="1:5" x14ac:dyDescent="0.3">
      <c r="A57" s="168"/>
      <c r="B57" s="29">
        <f>Finanzplan!B65</f>
        <v>0</v>
      </c>
      <c r="C57" s="15">
        <f>Finanzplan!C65</f>
        <v>0</v>
      </c>
      <c r="D57" s="15">
        <f>Finanzplan!D65</f>
        <v>0</v>
      </c>
      <c r="E57" s="15">
        <f>Finanzplan!E65</f>
        <v>0</v>
      </c>
    </row>
    <row r="58" spans="1:5" x14ac:dyDescent="0.3">
      <c r="A58" s="169"/>
      <c r="B58" s="31" t="s">
        <v>24</v>
      </c>
      <c r="C58" s="32">
        <f ca="1">SUM(C49:OFFSET(C58,-1,0))</f>
        <v>0</v>
      </c>
      <c r="D58" s="32">
        <f ca="1">SUM(D49:OFFSET(D58,-1,0))</f>
        <v>0</v>
      </c>
      <c r="E58" s="32">
        <f ca="1">SUM(E49:OFFSET(E58,-1,0))</f>
        <v>0</v>
      </c>
    </row>
    <row r="59" spans="1:5" x14ac:dyDescent="0.3">
      <c r="C59" s="24"/>
      <c r="D59" s="24"/>
      <c r="E59" s="24"/>
    </row>
    <row r="60" spans="1:5" x14ac:dyDescent="0.3">
      <c r="B60" s="11" t="s">
        <v>29</v>
      </c>
      <c r="C60" s="24"/>
      <c r="D60" s="24"/>
      <c r="E60" s="24"/>
    </row>
    <row r="61" spans="1:5" x14ac:dyDescent="0.3">
      <c r="A61" s="170" t="s">
        <v>33</v>
      </c>
      <c r="B61" s="31" t="str">
        <f>Finanzplan!B69</f>
        <v>EU</v>
      </c>
      <c r="C61" s="15">
        <f>Finanzplan!C69</f>
        <v>0</v>
      </c>
      <c r="D61" s="15">
        <f>Finanzplan!D69</f>
        <v>0</v>
      </c>
      <c r="E61" s="15">
        <f>Finanzplan!E69</f>
        <v>0</v>
      </c>
    </row>
    <row r="62" spans="1:5" x14ac:dyDescent="0.3">
      <c r="A62" s="170"/>
      <c r="B62" s="31" t="str">
        <f>Finanzplan!B70</f>
        <v>Bundesministerium, bitte jedes Ministerium einzeln anführen</v>
      </c>
      <c r="C62" s="15">
        <f>Finanzplan!C70</f>
        <v>0</v>
      </c>
      <c r="D62" s="15">
        <f>Finanzplan!D70</f>
        <v>0</v>
      </c>
      <c r="E62" s="15">
        <f>Finanzplan!E70</f>
        <v>0</v>
      </c>
    </row>
    <row r="63" spans="1:5" x14ac:dyDescent="0.3">
      <c r="A63" s="170"/>
      <c r="B63" s="31" t="str">
        <f>Finanzplan!B71</f>
        <v>Stadt Wien (OHNE MA 13); bitte jede Magistratsabteilung einzeln anführen</v>
      </c>
      <c r="C63" s="15">
        <f>Finanzplan!C71</f>
        <v>0</v>
      </c>
      <c r="D63" s="15">
        <f>Finanzplan!D71</f>
        <v>0</v>
      </c>
      <c r="E63" s="15">
        <f>Finanzplan!E71</f>
        <v>0</v>
      </c>
    </row>
    <row r="64" spans="1:5" x14ac:dyDescent="0.3">
      <c r="A64" s="170"/>
      <c r="B64" s="31" t="str">
        <f>Finanzplan!B72</f>
        <v>Bezirk, bitte den jeweiligen Bezirk anführen</v>
      </c>
      <c r="C64" s="15">
        <f>Finanzplan!C72</f>
        <v>0</v>
      </c>
      <c r="D64" s="15">
        <f>Finanzplan!D72</f>
        <v>0</v>
      </c>
      <c r="E64" s="15">
        <f>Finanzplan!E72</f>
        <v>0</v>
      </c>
    </row>
    <row r="65" spans="1:5" x14ac:dyDescent="0.3">
      <c r="A65" s="170"/>
      <c r="B65" s="31" t="str">
        <f>Finanzplan!B73</f>
        <v>Sozialpartner</v>
      </c>
      <c r="C65" s="15">
        <f>Finanzplan!C73</f>
        <v>0</v>
      </c>
      <c r="D65" s="15">
        <f>Finanzplan!D73</f>
        <v>0</v>
      </c>
      <c r="E65" s="15">
        <f>Finanzplan!E73</f>
        <v>0</v>
      </c>
    </row>
    <row r="66" spans="1:5" x14ac:dyDescent="0.3">
      <c r="A66" s="170"/>
      <c r="B66" s="31" t="str">
        <f>Finanzplan!B74</f>
        <v>Sonstige</v>
      </c>
      <c r="C66" s="15">
        <f>Finanzplan!C74</f>
        <v>0</v>
      </c>
      <c r="D66" s="15">
        <f>Finanzplan!D74</f>
        <v>0</v>
      </c>
      <c r="E66" s="15">
        <f>Finanzplan!E74</f>
        <v>0</v>
      </c>
    </row>
    <row r="67" spans="1:5" x14ac:dyDescent="0.3">
      <c r="A67" s="170"/>
      <c r="B67" s="31">
        <f>Finanzplan!B75</f>
        <v>0</v>
      </c>
      <c r="C67" s="15">
        <f>Finanzplan!C75</f>
        <v>0</v>
      </c>
      <c r="D67" s="15">
        <f>Finanzplan!D75</f>
        <v>0</v>
      </c>
      <c r="E67" s="15">
        <f>Finanzplan!E75</f>
        <v>0</v>
      </c>
    </row>
    <row r="68" spans="1:5" x14ac:dyDescent="0.3">
      <c r="A68" s="170"/>
      <c r="B68" s="31">
        <f>Finanzplan!B76</f>
        <v>0</v>
      </c>
      <c r="C68" s="15">
        <f>Finanzplan!C76</f>
        <v>0</v>
      </c>
      <c r="D68" s="15">
        <f>Finanzplan!D76</f>
        <v>0</v>
      </c>
      <c r="E68" s="15">
        <f>Finanzplan!E76</f>
        <v>0</v>
      </c>
    </row>
    <row r="69" spans="1:5" x14ac:dyDescent="0.3">
      <c r="A69" s="170"/>
      <c r="B69" s="31">
        <f>Finanzplan!B77</f>
        <v>0</v>
      </c>
      <c r="C69" s="15">
        <f>Finanzplan!C77</f>
        <v>0</v>
      </c>
      <c r="D69" s="15">
        <f>Finanzplan!D77</f>
        <v>0</v>
      </c>
      <c r="E69" s="15">
        <f>Finanzplan!E77</f>
        <v>0</v>
      </c>
    </row>
    <row r="70" spans="1:5" x14ac:dyDescent="0.3">
      <c r="A70" s="170"/>
      <c r="B70" s="31">
        <f>Finanzplan!B78</f>
        <v>0</v>
      </c>
      <c r="C70" s="15">
        <f>Finanzplan!C78</f>
        <v>0</v>
      </c>
      <c r="D70" s="15">
        <f>Finanzplan!D78</f>
        <v>0</v>
      </c>
      <c r="E70" s="15">
        <f>Finanzplan!E78</f>
        <v>0</v>
      </c>
    </row>
    <row r="71" spans="1:5" x14ac:dyDescent="0.3">
      <c r="A71" s="170"/>
      <c r="B71" s="31">
        <f>Finanzplan!B79</f>
        <v>0</v>
      </c>
      <c r="C71" s="15">
        <f>Finanzplan!C79</f>
        <v>0</v>
      </c>
      <c r="D71" s="15">
        <f>Finanzplan!D79</f>
        <v>0</v>
      </c>
      <c r="E71" s="15">
        <f>Finanzplan!E79</f>
        <v>0</v>
      </c>
    </row>
    <row r="72" spans="1:5" x14ac:dyDescent="0.3">
      <c r="A72" s="170"/>
      <c r="B72" s="31" t="str">
        <f>Finanzplan!B80</f>
        <v>Förderung MA 13, nur bei IST-Zahlen</v>
      </c>
      <c r="C72" s="15">
        <f>Finanzplan!C80</f>
        <v>0</v>
      </c>
      <c r="D72" s="15">
        <f>Finanzplan!D80</f>
        <v>0</v>
      </c>
      <c r="E72" s="15">
        <f>Finanzplan!E80</f>
        <v>0</v>
      </c>
    </row>
    <row r="73" spans="1:5" x14ac:dyDescent="0.3">
      <c r="A73" s="170"/>
      <c r="B73" s="31" t="s">
        <v>24</v>
      </c>
      <c r="C73" s="32">
        <f ca="1">SUM(C61:OFFSET(C73,-1,0))</f>
        <v>0</v>
      </c>
      <c r="D73" s="32">
        <f ca="1">SUM(D61:OFFSET(D73,-1,0))</f>
        <v>0</v>
      </c>
      <c r="E73" s="32">
        <f ca="1">SUM(E61:OFFSET(E73,-1,0))</f>
        <v>0</v>
      </c>
    </row>
    <row r="74" spans="1:5" x14ac:dyDescent="0.3">
      <c r="C74" s="24"/>
      <c r="D74" s="24"/>
      <c r="E74" s="24"/>
    </row>
    <row r="75" spans="1:5" x14ac:dyDescent="0.3">
      <c r="B75" s="11" t="s">
        <v>34</v>
      </c>
      <c r="C75" s="24"/>
      <c r="D75" s="24"/>
      <c r="E75" s="24"/>
    </row>
    <row r="76" spans="1:5" x14ac:dyDescent="0.3">
      <c r="B76" s="31" t="s">
        <v>24</v>
      </c>
      <c r="C76" s="32">
        <f ca="1">C58+C73</f>
        <v>0</v>
      </c>
      <c r="D76" s="32">
        <f ca="1">D58+D73</f>
        <v>0</v>
      </c>
      <c r="E76" s="32">
        <f ca="1">E58+E73</f>
        <v>0</v>
      </c>
    </row>
    <row r="77" spans="1:5" x14ac:dyDescent="0.3">
      <c r="C77" s="24"/>
      <c r="D77" s="24"/>
      <c r="E77" s="24"/>
    </row>
    <row r="78" spans="1:5" x14ac:dyDescent="0.3">
      <c r="B78" s="38" t="s">
        <v>133</v>
      </c>
      <c r="C78" s="39">
        <f ca="1">C76-C45</f>
        <v>0</v>
      </c>
      <c r="D78" s="39">
        <f ca="1">Finanzplan!D86</f>
        <v>0</v>
      </c>
      <c r="E78" s="39">
        <f ca="1">E45-E76</f>
        <v>0</v>
      </c>
    </row>
  </sheetData>
  <sheetProtection algorithmName="SHA-512" hashValue="ULws3VVDNCJP8H0oOwrdz0FNFNPtT03faRKCEUJ7yb2aptMKAMKZG3MpBOTMEtCpFdNyun7IOCEndthp6Ksmyg==" saltValue="rf0CIBGwA2uvyGhTHEkNDQ==" spinCount="100000" sheet="1" objects="1" scenarios="1"/>
  <mergeCells count="11">
    <mergeCell ref="A49:A58"/>
    <mergeCell ref="A61:A73"/>
    <mergeCell ref="A8:A39"/>
    <mergeCell ref="A1:B1"/>
    <mergeCell ref="C1:E1"/>
    <mergeCell ref="A2:B2"/>
    <mergeCell ref="C2:E2"/>
    <mergeCell ref="A4:B4"/>
    <mergeCell ref="C4:E4"/>
    <mergeCell ref="A3:B3"/>
    <mergeCell ref="C3:E3"/>
  </mergeCells>
  <pageMargins left="0.70866141732283472" right="0.70866141732283472" top="0.3937007874015748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B50:B63"/>
  <sheetViews>
    <sheetView topLeftCell="A28" workbookViewId="0"/>
  </sheetViews>
  <sheetFormatPr baseColWidth="10" defaultRowHeight="14.5" x14ac:dyDescent="0.35"/>
  <sheetData>
    <row r="50" spans="2:2" x14ac:dyDescent="0.35">
      <c r="B50" s="91" t="s">
        <v>58</v>
      </c>
    </row>
    <row r="51" spans="2:2" x14ac:dyDescent="0.35">
      <c r="B51" s="91" t="s">
        <v>106</v>
      </c>
    </row>
    <row r="52" spans="2:2" x14ac:dyDescent="0.35">
      <c r="B52" s="91"/>
    </row>
    <row r="53" spans="2:2" x14ac:dyDescent="0.35">
      <c r="B53" s="91" t="s">
        <v>61</v>
      </c>
    </row>
    <row r="54" spans="2:2" x14ac:dyDescent="0.35">
      <c r="B54" s="91" t="s">
        <v>62</v>
      </c>
    </row>
    <row r="56" spans="2:2" x14ac:dyDescent="0.35">
      <c r="B56" s="91" t="s">
        <v>72</v>
      </c>
    </row>
    <row r="57" spans="2:2" x14ac:dyDescent="0.35">
      <c r="B57" s="91" t="s">
        <v>121</v>
      </c>
    </row>
    <row r="58" spans="2:2" x14ac:dyDescent="0.35">
      <c r="B58" s="91" t="s">
        <v>122</v>
      </c>
    </row>
    <row r="59" spans="2:2" x14ac:dyDescent="0.35">
      <c r="B59" t="s">
        <v>123</v>
      </c>
    </row>
    <row r="60" spans="2:2" x14ac:dyDescent="0.35">
      <c r="B60" t="s">
        <v>124</v>
      </c>
    </row>
    <row r="62" spans="2:2" x14ac:dyDescent="0.35">
      <c r="B62" t="s">
        <v>113</v>
      </c>
    </row>
    <row r="63" spans="2:2" x14ac:dyDescent="0.35">
      <c r="B63" t="s">
        <v>112</v>
      </c>
    </row>
  </sheetData>
  <sheetProtection algorithmName="SHA-512" hashValue="wz04qvdZLZRJ+N3Lgi018JxQfvKxHE2EMCdo0tq0DyLTgeaHdYuQ3htWND/Ai2FOEkVXOpJZLji+uZ0fy6LXLQ==" saltValue="lYcJcZVKTWadWMDDiEr2tA==" spinCount="100000" sheet="1" objects="1" scenarios="1" selectLockedCells="1" selectUnlockedCells="1"/>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8" tint="0.39997558519241921"/>
    <pageSetUpPr fitToPage="1"/>
  </sheetPr>
  <dimension ref="A1:G97"/>
  <sheetViews>
    <sheetView zoomScale="110" zoomScaleNormal="110" workbookViewId="0">
      <selection activeCell="A2" sqref="A2"/>
    </sheetView>
  </sheetViews>
  <sheetFormatPr baseColWidth="10" defaultColWidth="11.453125" defaultRowHeight="14" x14ac:dyDescent="0.3"/>
  <cols>
    <col min="1" max="1" width="16.81640625" style="2" customWidth="1"/>
    <col min="2" max="2" width="32.1796875" style="2" customWidth="1"/>
    <col min="3" max="3" width="15" style="2" customWidth="1"/>
    <col min="4" max="4" width="16.1796875" style="2" customWidth="1"/>
    <col min="5" max="5" width="14.81640625" style="2" customWidth="1"/>
    <col min="6" max="6" width="12.81640625" style="41" customWidth="1"/>
    <col min="7" max="7" width="62.81640625" style="13" customWidth="1"/>
    <col min="8" max="8" width="11.453125" style="2" customWidth="1"/>
    <col min="9" max="16384" width="11.453125" style="2"/>
  </cols>
  <sheetData>
    <row r="1" spans="1:7" x14ac:dyDescent="0.3">
      <c r="A1" s="1" t="s">
        <v>69</v>
      </c>
      <c r="B1" s="166" t="s">
        <v>78</v>
      </c>
      <c r="C1" s="166"/>
      <c r="D1" s="166"/>
      <c r="E1" s="166"/>
      <c r="F1" s="166"/>
      <c r="G1" s="166"/>
    </row>
    <row r="2" spans="1:7" ht="34.4" customHeight="1" x14ac:dyDescent="0.3">
      <c r="A2" s="3" t="s">
        <v>57</v>
      </c>
      <c r="B2" s="161" t="s">
        <v>119</v>
      </c>
      <c r="C2" s="162"/>
      <c r="D2" s="162"/>
      <c r="E2" s="162"/>
      <c r="F2" s="162"/>
      <c r="G2" s="163"/>
    </row>
    <row r="3" spans="1:7" ht="13.5" customHeight="1" x14ac:dyDescent="0.3">
      <c r="A3" s="1" t="s">
        <v>68</v>
      </c>
      <c r="B3" s="166" t="s">
        <v>138</v>
      </c>
      <c r="C3" s="166"/>
      <c r="D3" s="166"/>
      <c r="E3" s="166"/>
      <c r="F3" s="166"/>
      <c r="G3" s="166"/>
    </row>
    <row r="4" spans="1:7" x14ac:dyDescent="0.3">
      <c r="A4" s="4" t="s">
        <v>43</v>
      </c>
      <c r="B4" s="166" t="s">
        <v>139</v>
      </c>
      <c r="C4" s="166"/>
      <c r="D4" s="166"/>
      <c r="E4" s="166"/>
      <c r="F4" s="166"/>
      <c r="G4" s="166"/>
    </row>
    <row r="5" spans="1:7" ht="23.5" customHeight="1" x14ac:dyDescent="0.3">
      <c r="A5" s="180" t="s">
        <v>45</v>
      </c>
      <c r="B5" s="166" t="s">
        <v>92</v>
      </c>
      <c r="C5" s="166"/>
      <c r="D5" s="166"/>
      <c r="E5" s="166"/>
      <c r="F5" s="166"/>
      <c r="G5" s="166"/>
    </row>
    <row r="6" spans="1:7" x14ac:dyDescent="0.3">
      <c r="A6" s="180"/>
      <c r="B6" s="180" t="s">
        <v>46</v>
      </c>
      <c r="C6" s="161" t="s">
        <v>93</v>
      </c>
      <c r="D6" s="162"/>
      <c r="E6" s="162"/>
      <c r="F6" s="162"/>
      <c r="G6" s="163"/>
    </row>
    <row r="7" spans="1:7" x14ac:dyDescent="0.3">
      <c r="A7" s="180"/>
      <c r="B7" s="180"/>
      <c r="C7" s="161" t="s">
        <v>104</v>
      </c>
      <c r="D7" s="162"/>
      <c r="E7" s="162"/>
      <c r="F7" s="162"/>
      <c r="G7" s="163"/>
    </row>
    <row r="8" spans="1:7" ht="35.25" customHeight="1" x14ac:dyDescent="0.3">
      <c r="A8" s="5" t="s">
        <v>47</v>
      </c>
      <c r="B8" s="166" t="s">
        <v>94</v>
      </c>
      <c r="C8" s="166"/>
      <c r="D8" s="166"/>
      <c r="E8" s="166"/>
      <c r="F8" s="166"/>
      <c r="G8" s="166"/>
    </row>
    <row r="9" spans="1:7" ht="35.25" customHeight="1" x14ac:dyDescent="0.3">
      <c r="A9" s="5" t="s">
        <v>48</v>
      </c>
      <c r="B9" s="166" t="s">
        <v>140</v>
      </c>
      <c r="C9" s="166"/>
      <c r="D9" s="166"/>
      <c r="E9" s="166"/>
      <c r="F9" s="166"/>
      <c r="G9" s="166"/>
    </row>
    <row r="10" spans="1:7" x14ac:dyDescent="0.3">
      <c r="A10" s="5" t="s">
        <v>82</v>
      </c>
      <c r="B10" s="166" t="s">
        <v>95</v>
      </c>
      <c r="C10" s="166"/>
      <c r="D10" s="166"/>
      <c r="E10" s="166"/>
      <c r="F10" s="166"/>
      <c r="G10" s="166"/>
    </row>
    <row r="11" spans="1:7" ht="17.25" customHeight="1" x14ac:dyDescent="0.3">
      <c r="A11" s="5" t="s">
        <v>108</v>
      </c>
      <c r="B11" s="215" t="s">
        <v>109</v>
      </c>
      <c r="C11" s="216"/>
      <c r="D11" s="216"/>
      <c r="E11" s="216"/>
      <c r="F11" s="216"/>
      <c r="G11" s="217"/>
    </row>
    <row r="12" spans="1:7" ht="34.4" customHeight="1" x14ac:dyDescent="0.3">
      <c r="A12" s="3" t="s">
        <v>96</v>
      </c>
      <c r="B12" s="214" t="s">
        <v>76</v>
      </c>
      <c r="C12" s="214"/>
      <c r="D12" s="214"/>
      <c r="E12" s="214"/>
      <c r="F12" s="214"/>
      <c r="G12" s="214"/>
    </row>
    <row r="13" spans="1:7" ht="26.5" customHeight="1" x14ac:dyDescent="0.3">
      <c r="A13" s="86" t="s">
        <v>120</v>
      </c>
      <c r="B13" s="214" t="s">
        <v>110</v>
      </c>
      <c r="C13" s="214"/>
      <c r="D13" s="214"/>
      <c r="E13" s="214"/>
      <c r="F13" s="214"/>
      <c r="G13" s="214"/>
    </row>
    <row r="14" spans="1:7" x14ac:dyDescent="0.3">
      <c r="A14" s="164" t="s">
        <v>69</v>
      </c>
      <c r="B14" s="164"/>
      <c r="C14" s="173" t="s">
        <v>105</v>
      </c>
      <c r="D14" s="174"/>
      <c r="E14" s="174"/>
      <c r="F14" s="174"/>
      <c r="G14" s="175"/>
    </row>
    <row r="15" spans="1:7" x14ac:dyDescent="0.3">
      <c r="A15" s="171" t="s">
        <v>57</v>
      </c>
      <c r="B15" s="172"/>
      <c r="C15" s="173" t="s">
        <v>58</v>
      </c>
      <c r="D15" s="174"/>
      <c r="E15" s="174"/>
      <c r="F15" s="174"/>
      <c r="G15" s="175"/>
    </row>
    <row r="16" spans="1:7" x14ac:dyDescent="0.3">
      <c r="A16" s="164" t="s">
        <v>68</v>
      </c>
      <c r="B16" s="164"/>
      <c r="C16" s="173" t="s">
        <v>107</v>
      </c>
      <c r="D16" s="174"/>
      <c r="E16" s="174"/>
      <c r="F16" s="174"/>
      <c r="G16" s="175"/>
    </row>
    <row r="17" spans="1:7" x14ac:dyDescent="0.3">
      <c r="A17" s="164" t="s">
        <v>114</v>
      </c>
      <c r="B17" s="165"/>
      <c r="C17" s="87" t="s">
        <v>112</v>
      </c>
      <c r="D17" s="88"/>
      <c r="E17" s="88"/>
      <c r="F17" s="88"/>
      <c r="G17" s="89"/>
    </row>
    <row r="18" spans="1:7" x14ac:dyDescent="0.3">
      <c r="A18" s="176" t="s">
        <v>67</v>
      </c>
      <c r="B18" s="188"/>
      <c r="C18" s="6">
        <v>2023</v>
      </c>
      <c r="D18" s="7"/>
      <c r="E18" s="7"/>
      <c r="F18" s="7"/>
      <c r="G18" s="8"/>
    </row>
    <row r="20" spans="1:7" ht="28" x14ac:dyDescent="0.3">
      <c r="C20" s="9" t="str">
        <f>"Ist "&amp;C18-1&amp;"/"&amp;C18</f>
        <v>Ist 2022/2023</v>
      </c>
      <c r="D20" s="9" t="str">
        <f>"Plan "&amp;C18&amp;"/"&amp;C18+1</f>
        <v>Plan 2023/2024</v>
      </c>
      <c r="E20" s="9" t="str">
        <f>"Ist "&amp;C18&amp;"/"&amp;C18+1</f>
        <v>Ist 2023/2024</v>
      </c>
      <c r="F20" s="9" t="s">
        <v>41</v>
      </c>
      <c r="G20" s="10" t="str">
        <f>"Begründung (wenn Abweichung gegenüber Ist "&amp;C18&amp;"/"&amp;C18+1&amp;" über 10% und EUR 1.000,-- ist)"</f>
        <v>Begründung (wenn Abweichung gegenüber Ist 2023/2024 über 10% und EUR 1.000,-- ist)</v>
      </c>
    </row>
    <row r="21" spans="1:7" x14ac:dyDescent="0.3">
      <c r="B21" s="11" t="s">
        <v>12</v>
      </c>
      <c r="F21" s="12"/>
    </row>
    <row r="22" spans="1:7" ht="15" customHeight="1" x14ac:dyDescent="0.3">
      <c r="A22" s="177" t="s">
        <v>32</v>
      </c>
      <c r="B22" s="14" t="s">
        <v>0</v>
      </c>
      <c r="C22" s="15">
        <v>6900</v>
      </c>
      <c r="D22" s="15">
        <v>6900</v>
      </c>
      <c r="E22" s="15">
        <v>12000</v>
      </c>
      <c r="F22" s="16">
        <v>73.913043478260875</v>
      </c>
      <c r="G22" s="17" t="s">
        <v>50</v>
      </c>
    </row>
    <row r="23" spans="1:7" x14ac:dyDescent="0.3">
      <c r="A23" s="178"/>
      <c r="B23" s="14" t="s">
        <v>1</v>
      </c>
      <c r="C23" s="15">
        <v>5000</v>
      </c>
      <c r="D23" s="15">
        <v>4700</v>
      </c>
      <c r="E23" s="15">
        <v>5000</v>
      </c>
      <c r="F23" s="16">
        <v>6.3829787234042499</v>
      </c>
      <c r="G23" s="17" t="s">
        <v>51</v>
      </c>
    </row>
    <row r="24" spans="1:7" x14ac:dyDescent="0.3">
      <c r="A24" s="178"/>
      <c r="B24" s="14" t="s">
        <v>2</v>
      </c>
      <c r="C24" s="15">
        <v>1800</v>
      </c>
      <c r="D24" s="15">
        <v>1800</v>
      </c>
      <c r="E24" s="15">
        <v>1900</v>
      </c>
      <c r="F24" s="16">
        <v>5.5555555555555571</v>
      </c>
      <c r="G24" s="17" t="s">
        <v>51</v>
      </c>
    </row>
    <row r="25" spans="1:7" x14ac:dyDescent="0.3">
      <c r="A25" s="178"/>
      <c r="B25" s="14" t="s">
        <v>3</v>
      </c>
      <c r="C25" s="15">
        <v>1600</v>
      </c>
      <c r="D25" s="15">
        <v>1600</v>
      </c>
      <c r="E25" s="15">
        <v>1500</v>
      </c>
      <c r="F25" s="16">
        <v>-6.25</v>
      </c>
      <c r="G25" s="17" t="s">
        <v>51</v>
      </c>
    </row>
    <row r="26" spans="1:7" x14ac:dyDescent="0.3">
      <c r="A26" s="178"/>
      <c r="B26" s="14" t="s">
        <v>88</v>
      </c>
      <c r="C26" s="15">
        <v>50</v>
      </c>
      <c r="D26" s="15">
        <v>40</v>
      </c>
      <c r="E26" s="15">
        <v>30</v>
      </c>
      <c r="F26" s="16">
        <f>(E26-D26)/D26</f>
        <v>-0.25</v>
      </c>
      <c r="G26" s="17"/>
    </row>
    <row r="27" spans="1:7" x14ac:dyDescent="0.3">
      <c r="A27" s="178"/>
      <c r="B27" s="14" t="s">
        <v>37</v>
      </c>
      <c r="C27" s="15">
        <v>50</v>
      </c>
      <c r="D27" s="15">
        <v>40</v>
      </c>
      <c r="E27" s="15">
        <v>50</v>
      </c>
      <c r="F27" s="16">
        <f>(E27-D27)/D27</f>
        <v>0.25</v>
      </c>
      <c r="G27" s="17" t="s">
        <v>51</v>
      </c>
    </row>
    <row r="28" spans="1:7" x14ac:dyDescent="0.3">
      <c r="A28" s="178"/>
      <c r="B28" s="14" t="s">
        <v>85</v>
      </c>
      <c r="C28" s="15">
        <v>150</v>
      </c>
      <c r="D28" s="15">
        <v>150</v>
      </c>
      <c r="E28" s="15">
        <v>150</v>
      </c>
      <c r="F28" s="16">
        <v>0</v>
      </c>
      <c r="G28" s="17"/>
    </row>
    <row r="29" spans="1:7" x14ac:dyDescent="0.3">
      <c r="A29" s="178"/>
      <c r="B29" s="14" t="s">
        <v>4</v>
      </c>
      <c r="C29" s="15">
        <v>1700</v>
      </c>
      <c r="D29" s="15">
        <v>1700</v>
      </c>
      <c r="E29" s="15">
        <v>1700</v>
      </c>
      <c r="F29" s="16">
        <v>0</v>
      </c>
      <c r="G29" s="17" t="s">
        <v>51</v>
      </c>
    </row>
    <row r="30" spans="1:7" x14ac:dyDescent="0.3">
      <c r="A30" s="178"/>
      <c r="B30" s="14" t="s">
        <v>56</v>
      </c>
      <c r="C30" s="15">
        <f>4500+7700</f>
        <v>12200</v>
      </c>
      <c r="D30" s="15">
        <f>4500+8500</f>
        <v>13000</v>
      </c>
      <c r="E30" s="15">
        <f>10000+17500</f>
        <v>27500</v>
      </c>
      <c r="F30" s="16">
        <v>122.22222222222223</v>
      </c>
      <c r="G30" s="17" t="s">
        <v>52</v>
      </c>
    </row>
    <row r="31" spans="1:7" x14ac:dyDescent="0.3">
      <c r="A31" s="178"/>
      <c r="B31" s="14" t="s">
        <v>89</v>
      </c>
      <c r="C31" s="15">
        <v>1100</v>
      </c>
      <c r="D31" s="15">
        <v>1200</v>
      </c>
      <c r="E31" s="15">
        <v>1500</v>
      </c>
      <c r="F31" s="16">
        <f>(E31-D31)/D31</f>
        <v>0.25</v>
      </c>
      <c r="G31" s="17"/>
    </row>
    <row r="32" spans="1:7" x14ac:dyDescent="0.3">
      <c r="A32" s="178"/>
      <c r="B32" s="14" t="s">
        <v>5</v>
      </c>
      <c r="C32" s="15">
        <v>500</v>
      </c>
      <c r="D32" s="15">
        <v>500</v>
      </c>
      <c r="E32" s="15">
        <v>500</v>
      </c>
      <c r="F32" s="16">
        <v>0</v>
      </c>
      <c r="G32" s="17" t="s">
        <v>51</v>
      </c>
    </row>
    <row r="33" spans="1:7" ht="28" x14ac:dyDescent="0.3">
      <c r="A33" s="178"/>
      <c r="B33" s="18" t="s">
        <v>35</v>
      </c>
      <c r="C33" s="15">
        <v>2200</v>
      </c>
      <c r="D33" s="15">
        <v>2800</v>
      </c>
      <c r="E33" s="15">
        <v>2800</v>
      </c>
      <c r="F33" s="16">
        <v>0</v>
      </c>
      <c r="G33" s="17" t="s">
        <v>51</v>
      </c>
    </row>
    <row r="34" spans="1:7" x14ac:dyDescent="0.3">
      <c r="A34" s="178"/>
      <c r="B34" s="14" t="s">
        <v>6</v>
      </c>
      <c r="C34" s="15">
        <v>300</v>
      </c>
      <c r="D34" s="15">
        <v>200</v>
      </c>
      <c r="E34" s="15">
        <v>200</v>
      </c>
      <c r="F34" s="16">
        <v>0</v>
      </c>
      <c r="G34" s="17" t="s">
        <v>51</v>
      </c>
    </row>
    <row r="35" spans="1:7" x14ac:dyDescent="0.3">
      <c r="A35" s="178"/>
      <c r="B35" s="14" t="s">
        <v>7</v>
      </c>
      <c r="C35" s="15">
        <v>2200</v>
      </c>
      <c r="D35" s="15">
        <v>2200</v>
      </c>
      <c r="E35" s="15">
        <v>2200</v>
      </c>
      <c r="F35" s="16">
        <v>0</v>
      </c>
      <c r="G35" s="17" t="s">
        <v>51</v>
      </c>
    </row>
    <row r="36" spans="1:7" x14ac:dyDescent="0.3">
      <c r="A36" s="178"/>
      <c r="B36" s="14" t="s">
        <v>8</v>
      </c>
      <c r="C36" s="15"/>
      <c r="D36" s="15"/>
      <c r="E36" s="15"/>
      <c r="F36" s="16" t="s">
        <v>53</v>
      </c>
      <c r="G36" s="17" t="s">
        <v>51</v>
      </c>
    </row>
    <row r="37" spans="1:7" x14ac:dyDescent="0.3">
      <c r="A37" s="178"/>
      <c r="B37" s="14" t="s">
        <v>86</v>
      </c>
      <c r="C37" s="15">
        <v>1700</v>
      </c>
      <c r="D37" s="15">
        <v>1500</v>
      </c>
      <c r="E37" s="15">
        <v>1700</v>
      </c>
      <c r="F37" s="16">
        <v>13.333333333333329</v>
      </c>
      <c r="G37" s="17" t="s">
        <v>51</v>
      </c>
    </row>
    <row r="38" spans="1:7" ht="42.75" customHeight="1" x14ac:dyDescent="0.3">
      <c r="A38" s="178"/>
      <c r="B38" s="18" t="s">
        <v>9</v>
      </c>
      <c r="C38" s="15">
        <v>10500</v>
      </c>
      <c r="D38" s="15">
        <v>12000</v>
      </c>
      <c r="E38" s="15">
        <v>12000</v>
      </c>
      <c r="F38" s="16">
        <v>0</v>
      </c>
      <c r="G38" s="17" t="s">
        <v>51</v>
      </c>
    </row>
    <row r="39" spans="1:7" ht="45" customHeight="1" x14ac:dyDescent="0.3">
      <c r="A39" s="178"/>
      <c r="B39" s="18" t="s">
        <v>64</v>
      </c>
      <c r="C39" s="15">
        <v>1700</v>
      </c>
      <c r="D39" s="15">
        <v>1700</v>
      </c>
      <c r="E39" s="15">
        <v>1700</v>
      </c>
      <c r="F39" s="16">
        <v>0</v>
      </c>
      <c r="G39" s="17" t="s">
        <v>51</v>
      </c>
    </row>
    <row r="40" spans="1:7" x14ac:dyDescent="0.3">
      <c r="A40" s="178"/>
      <c r="B40" s="14" t="s">
        <v>65</v>
      </c>
      <c r="C40" s="15">
        <v>1700</v>
      </c>
      <c r="D40" s="15">
        <v>1700</v>
      </c>
      <c r="E40" s="15">
        <v>2000</v>
      </c>
      <c r="F40" s="16">
        <f>(E40-D40)/D40</f>
        <v>0.17647058823529413</v>
      </c>
      <c r="G40" s="17" t="s">
        <v>51</v>
      </c>
    </row>
    <row r="41" spans="1:7" x14ac:dyDescent="0.3">
      <c r="A41" s="178"/>
      <c r="B41" s="19"/>
      <c r="C41" s="15"/>
      <c r="D41" s="15"/>
      <c r="E41" s="15"/>
      <c r="F41" s="16" t="str">
        <f t="shared" ref="F41:F47" si="0">IF(OR(D41=0,E41=0),"-",E41/D41*100-100)</f>
        <v>-</v>
      </c>
      <c r="G41" s="17" t="s">
        <v>51</v>
      </c>
    </row>
    <row r="42" spans="1:7" x14ac:dyDescent="0.3">
      <c r="A42" s="178"/>
      <c r="B42" s="19"/>
      <c r="C42" s="15"/>
      <c r="D42" s="15"/>
      <c r="E42" s="15"/>
      <c r="F42" s="16" t="str">
        <f t="shared" si="0"/>
        <v>-</v>
      </c>
      <c r="G42" s="17" t="s">
        <v>51</v>
      </c>
    </row>
    <row r="43" spans="1:7" x14ac:dyDescent="0.3">
      <c r="A43" s="178"/>
      <c r="B43" s="19"/>
      <c r="C43" s="15"/>
      <c r="D43" s="15"/>
      <c r="E43" s="15"/>
      <c r="F43" s="16" t="str">
        <f t="shared" si="0"/>
        <v>-</v>
      </c>
      <c r="G43" s="17" t="str">
        <f>IF(ISBLANK(E43),"",IF(AND(OR(F43&gt;=2,F43&lt;=-2),OR((D43-E43)&gt;=100,(D43-E43)&lt;=-100)),"Bitte Begründung in dieser Zelle angeben",""))</f>
        <v/>
      </c>
    </row>
    <row r="44" spans="1:7" x14ac:dyDescent="0.3">
      <c r="A44" s="178"/>
      <c r="B44" s="19"/>
      <c r="C44" s="15"/>
      <c r="D44" s="15"/>
      <c r="E44" s="15"/>
      <c r="F44" s="16" t="str">
        <f t="shared" si="0"/>
        <v>-</v>
      </c>
      <c r="G44" s="17" t="str">
        <f>IF(ISBLANK(E44),"",IF(AND(OR(F44&gt;=2,F44&lt;=-2),OR((D44-E44)&gt;=100,(D44-E44)&lt;=-100)),"Bitte Begründung in dieser Zelle angeben",""))</f>
        <v/>
      </c>
    </row>
    <row r="45" spans="1:7" x14ac:dyDescent="0.3">
      <c r="A45" s="178"/>
      <c r="B45" s="19"/>
      <c r="C45" s="15"/>
      <c r="D45" s="15"/>
      <c r="E45" s="15"/>
      <c r="F45" s="16" t="str">
        <f t="shared" si="0"/>
        <v>-</v>
      </c>
      <c r="G45" s="17" t="str">
        <f>IF(ISBLANK(E45),"",IF(AND(OR(F45&gt;=2,F45&lt;=-2),OR((D45-E45)&gt;=100,(D45-E45)&lt;=-100)),"Bitte Begründung in dieser Zelle angeben",""))</f>
        <v/>
      </c>
    </row>
    <row r="46" spans="1:7" x14ac:dyDescent="0.3">
      <c r="A46" s="178"/>
      <c r="B46" s="14" t="s">
        <v>11</v>
      </c>
      <c r="C46" s="20">
        <f>SUM(C22:C45)</f>
        <v>51350</v>
      </c>
      <c r="D46" s="20">
        <f>SUM(D22:D45)</f>
        <v>53730</v>
      </c>
      <c r="E46" s="20">
        <f>SUM(E22:E45)</f>
        <v>74430</v>
      </c>
      <c r="F46" s="16">
        <f t="shared" si="0"/>
        <v>38.525963149078734</v>
      </c>
      <c r="G46" s="21"/>
    </row>
    <row r="47" spans="1:7" x14ac:dyDescent="0.3">
      <c r="A47" s="178"/>
      <c r="B47" s="14" t="s">
        <v>10</v>
      </c>
      <c r="C47" s="15">
        <v>7000</v>
      </c>
      <c r="D47" s="15">
        <v>7500</v>
      </c>
      <c r="E47" s="15">
        <v>8000</v>
      </c>
      <c r="F47" s="16">
        <f t="shared" si="0"/>
        <v>6.6666666666666714</v>
      </c>
      <c r="G47" s="23"/>
    </row>
    <row r="48" spans="1:7" x14ac:dyDescent="0.3">
      <c r="A48" s="179"/>
      <c r="B48" s="14" t="s">
        <v>13</v>
      </c>
      <c r="C48" s="20">
        <f>C47*100/C46</f>
        <v>13.631937682570594</v>
      </c>
      <c r="D48" s="20">
        <f>D47*100/D46</f>
        <v>13.958682300390842</v>
      </c>
      <c r="E48" s="20">
        <f>E47*100/E46</f>
        <v>10.748354158269516</v>
      </c>
      <c r="F48" s="22"/>
      <c r="G48" s="21"/>
    </row>
    <row r="49" spans="1:7" x14ac:dyDescent="0.3">
      <c r="C49" s="24"/>
      <c r="D49" s="24"/>
      <c r="E49" s="24"/>
      <c r="F49" s="25"/>
      <c r="G49" s="13" t="str">
        <f>IF(ISBLANK(E49),"",IF(AND(OR(F49&gt;=2,F49&lt;=-2),OR((D49-E49)&gt;=1000,(D49-E49)&lt;=-1000)),"Bitte Begründung in dieser Zelle angeben",""))</f>
        <v/>
      </c>
    </row>
    <row r="50" spans="1:7" x14ac:dyDescent="0.3">
      <c r="A50" s="26"/>
      <c r="B50" s="11" t="s">
        <v>20</v>
      </c>
      <c r="C50" s="24"/>
      <c r="D50" s="24"/>
      <c r="E50" s="24"/>
      <c r="F50" s="25"/>
      <c r="G50" s="13" t="str">
        <f>IF(ISBLANK(E50),"",IF(AND(OR(F50&gt;=2,F50&lt;=-2),OR((D50-E50)&gt;=1000,(D50-E50)&lt;=-1000)),"Bitte Begründung in dieser Zelle angeben",""))</f>
        <v/>
      </c>
    </row>
    <row r="51" spans="1:7" ht="15" customHeight="1" x14ac:dyDescent="0.3">
      <c r="A51" s="177" t="s">
        <v>32</v>
      </c>
      <c r="B51" s="14" t="s">
        <v>14</v>
      </c>
      <c r="C51" s="15">
        <v>45000</v>
      </c>
      <c r="D51" s="15">
        <v>45000</v>
      </c>
      <c r="E51" s="20">
        <v>45000</v>
      </c>
      <c r="F51" s="27">
        <f>IF(OR(D51=0,E51=0),"-",E51/D51*100-100)</f>
        <v>0</v>
      </c>
      <c r="G51" s="17" t="str">
        <f>IF(ISBLANK(E51),"",IF(AND(OR(F51&gt;=2,F51&lt;=-2),OR((D51-E51)&gt;=100,(D51-E51)&lt;=-100)),"Bitte Begründung in dieser Zelle angeben",""))</f>
        <v/>
      </c>
    </row>
    <row r="52" spans="1:7" x14ac:dyDescent="0.3">
      <c r="A52" s="178"/>
      <c r="B52" s="14" t="s">
        <v>15</v>
      </c>
      <c r="C52" s="15">
        <v>240000</v>
      </c>
      <c r="D52" s="15">
        <v>241000</v>
      </c>
      <c r="E52" s="20">
        <v>245000</v>
      </c>
      <c r="F52" s="27">
        <f>IF(OR(D52=0,E52=0),"-",E52/D52*100-100)</f>
        <v>1.6597510373443924</v>
      </c>
      <c r="G52" s="17" t="str">
        <f>IF(ISBLANK(E52),"",IF(AND(OR(F52&gt;=2,F52&lt;=-2),OR((D52-E52)&gt;=100,(D52-E52)&lt;=-100)),"Bitte Begründung in dieser Zelle angeben",""))</f>
        <v/>
      </c>
    </row>
    <row r="53" spans="1:7" x14ac:dyDescent="0.3">
      <c r="A53" s="178"/>
      <c r="B53" s="14" t="s">
        <v>11</v>
      </c>
      <c r="C53" s="20">
        <f>SUM(C51:C52)</f>
        <v>285000</v>
      </c>
      <c r="D53" s="20">
        <f>SUM(D51:D52)</f>
        <v>286000</v>
      </c>
      <c r="E53" s="20">
        <f>SUM(E51:E52)</f>
        <v>290000</v>
      </c>
      <c r="F53" s="27">
        <f>IF(OR(D53=0,E53=0),"-",E53/D53*100-100)</f>
        <v>1.3986013986014001</v>
      </c>
      <c r="G53" s="21"/>
    </row>
    <row r="54" spans="1:7" x14ac:dyDescent="0.3">
      <c r="A54" s="179"/>
      <c r="B54" s="14" t="s">
        <v>13</v>
      </c>
      <c r="C54" s="20">
        <f>C51*100/C53</f>
        <v>15.789473684210526</v>
      </c>
      <c r="D54" s="20">
        <f>D51*100/D53</f>
        <v>15.734265734265735</v>
      </c>
      <c r="E54" s="20">
        <f>E51*100/E53</f>
        <v>15.517241379310345</v>
      </c>
      <c r="F54" s="27">
        <f>IF(OR(D54=0,E54=0),"-",E54/D54*100-100)</f>
        <v>-1.3793103448275872</v>
      </c>
      <c r="G54" s="21"/>
    </row>
    <row r="55" spans="1:7" x14ac:dyDescent="0.3">
      <c r="C55" s="24"/>
      <c r="D55" s="24"/>
      <c r="E55" s="24"/>
      <c r="F55" s="28"/>
      <c r="G55" s="13" t="str">
        <f>IF(ISBLANK(E55),"",IF(AND(OR(F55&gt;=2,F55&lt;=-2),OR((D55-E55)&gt;=1000,(D55-E55)&lt;=-1000)),"Bitte Begründung in dieser Zelle angeben",""))</f>
        <v/>
      </c>
    </row>
    <row r="56" spans="1:7" x14ac:dyDescent="0.3">
      <c r="B56" s="11" t="s">
        <v>21</v>
      </c>
      <c r="C56" s="24"/>
      <c r="D56" s="24"/>
      <c r="E56" s="24"/>
      <c r="F56" s="28"/>
      <c r="G56" s="13" t="str">
        <f>IF(ISBLANK(E56),"",IF(AND(OR(F56&gt;=2,F56&lt;=-2),OR((D56-E56)&gt;=1000,(D56-E56)&lt;=-1000)),"Bitte Begründung in dieser Zelle angeben",""))</f>
        <v/>
      </c>
    </row>
    <row r="57" spans="1:7" x14ac:dyDescent="0.3">
      <c r="B57" s="14" t="s">
        <v>24</v>
      </c>
      <c r="C57" s="20">
        <f>C46+C53</f>
        <v>336350</v>
      </c>
      <c r="D57" s="20">
        <f>D46+D53</f>
        <v>339730</v>
      </c>
      <c r="E57" s="20">
        <f>E46+E53</f>
        <v>364430</v>
      </c>
      <c r="F57" s="27">
        <f>IF(OR(D57=0,E57=0),"-",E57/D57*100-100)</f>
        <v>7.2704794984252317</v>
      </c>
      <c r="G57" s="21"/>
    </row>
    <row r="58" spans="1:7" x14ac:dyDescent="0.3">
      <c r="B58" s="14" t="s">
        <v>22</v>
      </c>
      <c r="C58" s="20">
        <f>C47+C51</f>
        <v>52000</v>
      </c>
      <c r="D58" s="20">
        <f>D47+D51</f>
        <v>52500</v>
      </c>
      <c r="E58" s="20">
        <f>E47+E51</f>
        <v>53000</v>
      </c>
      <c r="F58" s="27">
        <f>IF(OR(D58=0,E58=0),"-",E58/D58*100-100)</f>
        <v>0.952380952380949</v>
      </c>
      <c r="G58" s="17" t="str">
        <f>IF(ISBLANK(E58),"",IF(AND(OR(F58&gt;=2,F58&lt;=-2),OR((D58-E58)&gt;=100,(D58-E58)&lt;=-100)),"Bitte Begründung in dieser Zelle angeben",""))</f>
        <v/>
      </c>
    </row>
    <row r="59" spans="1:7" x14ac:dyDescent="0.3">
      <c r="B59" s="14" t="s">
        <v>23</v>
      </c>
      <c r="C59" s="20">
        <f>C58*100/C57</f>
        <v>15.460086219711609</v>
      </c>
      <c r="D59" s="20">
        <f>D58*100/D57</f>
        <v>15.45344832661231</v>
      </c>
      <c r="E59" s="20">
        <f>E58*100/E57</f>
        <v>14.543259336498092</v>
      </c>
      <c r="F59" s="27">
        <f>IF(OR(D59=0,E59=0),"-",E59/D59*100-100)</f>
        <v>-5.8898762973619654</v>
      </c>
      <c r="G59" s="21"/>
    </row>
    <row r="60" spans="1:7" x14ac:dyDescent="0.3">
      <c r="C60" s="24"/>
      <c r="D60" s="24"/>
      <c r="E60" s="24"/>
      <c r="F60" s="25"/>
    </row>
    <row r="61" spans="1:7" x14ac:dyDescent="0.3">
      <c r="C61" s="24"/>
      <c r="D61" s="24"/>
      <c r="E61" s="24"/>
      <c r="F61" s="25"/>
      <c r="G61" s="13" t="str">
        <f>IF(ISBLANK(E61),"",IF(AND(OR(F61&gt;=2,F61&lt;=-2),OR((D61-E61)&gt;=1000,(D61-E61)&lt;=-1000)),"Bitte Begründung in dieser Zelle angeben",""))</f>
        <v/>
      </c>
    </row>
    <row r="62" spans="1:7" x14ac:dyDescent="0.3">
      <c r="B62" s="11" t="s">
        <v>28</v>
      </c>
      <c r="C62" s="24"/>
      <c r="D62" s="24"/>
      <c r="E62" s="24"/>
      <c r="F62" s="25"/>
      <c r="G62" s="13" t="str">
        <f>IF(ISBLANK(E62),"",IF(AND(OR(F62&gt;=2,F62&lt;=-2),OR((D62-E62)&gt;=1000,(D62-E62)&lt;=-1000)),"Bitte Begründung in dieser Zelle angeben",""))</f>
        <v/>
      </c>
    </row>
    <row r="63" spans="1:7" ht="42" x14ac:dyDescent="0.3">
      <c r="A63" s="167" t="s">
        <v>33</v>
      </c>
      <c r="B63" s="29" t="s">
        <v>27</v>
      </c>
      <c r="C63" s="15">
        <v>1180</v>
      </c>
      <c r="D63" s="15">
        <v>1200</v>
      </c>
      <c r="E63" s="15">
        <v>1200</v>
      </c>
      <c r="F63" s="30">
        <f t="shared" ref="F63:F69" si="1">IF(OR(D63=0,E63=0),"-",E63/D63*100-100)</f>
        <v>0</v>
      </c>
      <c r="G63" s="17" t="str">
        <f t="shared" ref="G63:G68" si="2">IF(ISBLANK(E63),"",IF(AND(OR(F63&gt;=2,F63&lt;=-2),OR((D63-E63)&gt;=100,(D63-E63)&lt;=-100)),"Bitte Begründung in dieser Zelle angeben",""))</f>
        <v/>
      </c>
    </row>
    <row r="64" spans="1:7" x14ac:dyDescent="0.3">
      <c r="A64" s="168"/>
      <c r="B64" s="31" t="s">
        <v>25</v>
      </c>
      <c r="C64" s="15"/>
      <c r="D64" s="15"/>
      <c r="E64" s="15"/>
      <c r="F64" s="30" t="str">
        <f t="shared" si="1"/>
        <v>-</v>
      </c>
      <c r="G64" s="17" t="str">
        <f t="shared" si="2"/>
        <v/>
      </c>
    </row>
    <row r="65" spans="1:7" x14ac:dyDescent="0.3">
      <c r="A65" s="168"/>
      <c r="B65" s="31" t="s">
        <v>26</v>
      </c>
      <c r="C65" s="15"/>
      <c r="D65" s="15"/>
      <c r="E65" s="15"/>
      <c r="F65" s="30" t="str">
        <f t="shared" si="1"/>
        <v>-</v>
      </c>
      <c r="G65" s="17" t="str">
        <f t="shared" si="2"/>
        <v/>
      </c>
    </row>
    <row r="66" spans="1:7" x14ac:dyDescent="0.3">
      <c r="A66" s="168"/>
      <c r="B66" s="31" t="s">
        <v>132</v>
      </c>
      <c r="C66" s="15"/>
      <c r="D66" s="15"/>
      <c r="E66" s="15"/>
      <c r="F66" s="30" t="str">
        <f t="shared" si="1"/>
        <v>-</v>
      </c>
      <c r="G66" s="17" t="str">
        <f t="shared" si="2"/>
        <v/>
      </c>
    </row>
    <row r="67" spans="1:7" x14ac:dyDescent="0.3">
      <c r="A67" s="168"/>
      <c r="B67" s="19"/>
      <c r="C67" s="15"/>
      <c r="D67" s="15"/>
      <c r="E67" s="15"/>
      <c r="F67" s="30" t="str">
        <f t="shared" si="1"/>
        <v>-</v>
      </c>
      <c r="G67" s="17" t="str">
        <f t="shared" si="2"/>
        <v/>
      </c>
    </row>
    <row r="68" spans="1:7" x14ac:dyDescent="0.3">
      <c r="A68" s="168"/>
      <c r="B68" s="19"/>
      <c r="C68" s="15"/>
      <c r="D68" s="15"/>
      <c r="E68" s="15"/>
      <c r="F68" s="30" t="str">
        <f t="shared" si="1"/>
        <v>-</v>
      </c>
      <c r="G68" s="17" t="str">
        <f t="shared" si="2"/>
        <v/>
      </c>
    </row>
    <row r="69" spans="1:7" x14ac:dyDescent="0.3">
      <c r="A69" s="169"/>
      <c r="B69" s="31" t="s">
        <v>24</v>
      </c>
      <c r="C69" s="32">
        <f>SUM(C63:C68)</f>
        <v>1180</v>
      </c>
      <c r="D69" s="32">
        <f>SUM(D63:D68)</f>
        <v>1200</v>
      </c>
      <c r="E69" s="32">
        <f>SUM(E63:E68)</f>
        <v>1200</v>
      </c>
      <c r="F69" s="30">
        <f t="shared" si="1"/>
        <v>0</v>
      </c>
      <c r="G69" s="21"/>
    </row>
    <row r="70" spans="1:7" x14ac:dyDescent="0.3">
      <c r="C70" s="24"/>
      <c r="D70" s="24"/>
      <c r="E70" s="24"/>
      <c r="F70" s="33"/>
    </row>
    <row r="71" spans="1:7" x14ac:dyDescent="0.3">
      <c r="B71" s="11" t="s">
        <v>29</v>
      </c>
      <c r="C71" s="24"/>
      <c r="D71" s="24"/>
      <c r="E71" s="24"/>
      <c r="F71" s="33"/>
    </row>
    <row r="72" spans="1:7" x14ac:dyDescent="0.3">
      <c r="A72" s="170" t="s">
        <v>33</v>
      </c>
      <c r="B72" s="31" t="s">
        <v>38</v>
      </c>
      <c r="C72" s="15">
        <v>7500</v>
      </c>
      <c r="D72" s="15"/>
      <c r="E72" s="15"/>
      <c r="F72" s="36" t="str">
        <f t="shared" ref="F72:F78" si="3">IF(OR(D72=0,E72=0),"-",E72/D72*100-100)</f>
        <v>-</v>
      </c>
      <c r="G72" s="17" t="str">
        <f t="shared" ref="G72:G77" si="4">IF(ISBLANK(E72),"",IF(AND(OR(F72&gt;=2,F72&lt;=-2),OR((D72-E72)&gt;=100,(D72-E72)&lt;=-100)),"Bitte Begründung in dieser Zelle angeben",""))</f>
        <v/>
      </c>
    </row>
    <row r="73" spans="1:7" x14ac:dyDescent="0.3">
      <c r="A73" s="170"/>
      <c r="B73" s="31" t="s">
        <v>39</v>
      </c>
      <c r="C73" s="15"/>
      <c r="D73" s="15"/>
      <c r="E73" s="15"/>
      <c r="F73" s="36" t="str">
        <f t="shared" si="3"/>
        <v>-</v>
      </c>
      <c r="G73" s="17" t="str">
        <f t="shared" si="4"/>
        <v/>
      </c>
    </row>
    <row r="74" spans="1:7" x14ac:dyDescent="0.3">
      <c r="A74" s="170"/>
      <c r="B74" s="31" t="s">
        <v>77</v>
      </c>
      <c r="C74" s="15"/>
      <c r="D74" s="15"/>
      <c r="E74" s="15"/>
      <c r="F74" s="36" t="str">
        <f t="shared" si="3"/>
        <v>-</v>
      </c>
      <c r="G74" s="17" t="str">
        <f t="shared" si="4"/>
        <v/>
      </c>
    </row>
    <row r="75" spans="1:7" x14ac:dyDescent="0.3">
      <c r="A75" s="170"/>
      <c r="B75" s="31" t="s">
        <v>97</v>
      </c>
      <c r="C75" s="15">
        <v>1500</v>
      </c>
      <c r="D75" s="15"/>
      <c r="E75" s="15"/>
      <c r="F75" s="36" t="str">
        <f t="shared" si="3"/>
        <v>-</v>
      </c>
      <c r="G75" s="17" t="str">
        <f t="shared" si="4"/>
        <v/>
      </c>
    </row>
    <row r="76" spans="1:7" x14ac:dyDescent="0.3">
      <c r="A76" s="170"/>
      <c r="B76" s="78" t="s">
        <v>98</v>
      </c>
      <c r="C76" s="15">
        <v>200000</v>
      </c>
      <c r="D76" s="15">
        <v>200000</v>
      </c>
      <c r="E76" s="15">
        <v>200000</v>
      </c>
      <c r="F76" s="36">
        <f t="shared" si="3"/>
        <v>0</v>
      </c>
      <c r="G76" s="17" t="str">
        <f t="shared" si="4"/>
        <v/>
      </c>
    </row>
    <row r="77" spans="1:7" x14ac:dyDescent="0.3">
      <c r="A77" s="170"/>
      <c r="B77" s="31" t="s">
        <v>40</v>
      </c>
      <c r="C77" s="15"/>
      <c r="D77" s="15"/>
      <c r="E77" s="15"/>
      <c r="F77" s="36" t="str">
        <f t="shared" si="3"/>
        <v>-</v>
      </c>
      <c r="G77" s="17" t="str">
        <f t="shared" si="4"/>
        <v/>
      </c>
    </row>
    <row r="78" spans="1:7" x14ac:dyDescent="0.3">
      <c r="A78" s="170"/>
      <c r="B78" s="31" t="s">
        <v>24</v>
      </c>
      <c r="C78" s="32">
        <f>SUM(C72:C77)</f>
        <v>209000</v>
      </c>
      <c r="D78" s="32">
        <f>SUM(D72:D77)</f>
        <v>200000</v>
      </c>
      <c r="E78" s="32">
        <f>SUM(E72:E77)</f>
        <v>200000</v>
      </c>
      <c r="F78" s="36">
        <f t="shared" si="3"/>
        <v>0</v>
      </c>
      <c r="G78" s="21"/>
    </row>
    <row r="79" spans="1:7" x14ac:dyDescent="0.3">
      <c r="C79" s="24"/>
      <c r="D79" s="24"/>
      <c r="E79" s="24"/>
      <c r="F79" s="33"/>
      <c r="G79" s="13" t="str">
        <f>IF(ISBLANK(E79),"",IF(AND(OR(F79&gt;=2,F79&lt;=-2),OR((D79-E79)&gt;=1000,(D79-E79)&lt;=-1000)),"Bitte Begründung in dieser Zelle angeben",""))</f>
        <v/>
      </c>
    </row>
    <row r="80" spans="1:7" x14ac:dyDescent="0.3">
      <c r="B80" s="11" t="s">
        <v>34</v>
      </c>
      <c r="C80" s="24"/>
      <c r="D80" s="24"/>
      <c r="E80" s="24"/>
      <c r="F80" s="33"/>
      <c r="G80" s="13" t="str">
        <f>IF(ISBLANK(E80),"",IF(AND(OR(F80&gt;=2,F80&lt;=-2),OR((D80-E80)&gt;=1000,(D80-E80)&lt;=-1000)),"Bitte Begründung in dieser Zelle angeben",""))</f>
        <v/>
      </c>
    </row>
    <row r="81" spans="2:7" x14ac:dyDescent="0.3">
      <c r="B81" s="31" t="s">
        <v>24</v>
      </c>
      <c r="C81" s="32">
        <f>C69+C78</f>
        <v>210180</v>
      </c>
      <c r="D81" s="32">
        <f>D69+D78</f>
        <v>201200</v>
      </c>
      <c r="E81" s="32">
        <f>E69+E78</f>
        <v>201200</v>
      </c>
      <c r="F81" s="36">
        <f>IF(OR(D83=0,E83=0),"-",E83/D83*100-100)</f>
        <v>17.830072908395294</v>
      </c>
      <c r="G81" s="21"/>
    </row>
    <row r="82" spans="2:7" x14ac:dyDescent="0.3">
      <c r="C82" s="24"/>
      <c r="D82" s="24"/>
      <c r="E82" s="24"/>
      <c r="F82" s="33"/>
    </row>
    <row r="83" spans="2:7" ht="28" x14ac:dyDescent="0.3">
      <c r="B83" s="79" t="s">
        <v>66</v>
      </c>
      <c r="C83" s="39">
        <f>C81-C57</f>
        <v>-126170</v>
      </c>
      <c r="D83" s="39">
        <f>D81-D57</f>
        <v>-138530</v>
      </c>
      <c r="E83" s="39">
        <f>E81-E57</f>
        <v>-163230</v>
      </c>
      <c r="F83" s="40">
        <f>IF(OR(D83=0,E83=0),"-",E83/D83*100-100)</f>
        <v>17.830072908395294</v>
      </c>
      <c r="G83" s="21"/>
    </row>
    <row r="96" spans="2:7" hidden="1" x14ac:dyDescent="0.3">
      <c r="D96" s="2" t="s">
        <v>58</v>
      </c>
    </row>
    <row r="97" spans="4:4" hidden="1" x14ac:dyDescent="0.3">
      <c r="D97" s="2" t="s">
        <v>106</v>
      </c>
    </row>
  </sheetData>
  <sheetProtection algorithmName="SHA-512" hashValue="Vr+0YnpyvawPkVYUrPnffY/VupFE6hDsxqb2WmH7cmCx+ymWwZ9sy21+m27L5iW1DBpHxV3YcdrxF7Z7YNxRyQ==" saltValue="bPeVsh/P0YN5L1iXi8wltQ==" spinCount="100000" sheet="1" objects="1" scenarios="1"/>
  <mergeCells count="27">
    <mergeCell ref="A17:B17"/>
    <mergeCell ref="B13:G13"/>
    <mergeCell ref="A14:B14"/>
    <mergeCell ref="C14:G14"/>
    <mergeCell ref="C16:G16"/>
    <mergeCell ref="A15:B15"/>
    <mergeCell ref="C15:G15"/>
    <mergeCell ref="A16:B16"/>
    <mergeCell ref="A5:A7"/>
    <mergeCell ref="B5:G5"/>
    <mergeCell ref="B6:B7"/>
    <mergeCell ref="C6:G6"/>
    <mergeCell ref="C7:G7"/>
    <mergeCell ref="A51:A54"/>
    <mergeCell ref="A63:A69"/>
    <mergeCell ref="A72:A78"/>
    <mergeCell ref="A18:B18"/>
    <mergeCell ref="A22:A48"/>
    <mergeCell ref="B8:G8"/>
    <mergeCell ref="B9:G9"/>
    <mergeCell ref="B10:G10"/>
    <mergeCell ref="B12:G12"/>
    <mergeCell ref="B1:G1"/>
    <mergeCell ref="B3:G3"/>
    <mergeCell ref="B4:G4"/>
    <mergeCell ref="B2:G2"/>
    <mergeCell ref="B11:G11"/>
  </mergeCells>
  <printOptions horizontalCentered="1" verticalCentered="1"/>
  <pageMargins left="0.19685039370078741" right="0.19685039370078741" top="0.59055118110236227" bottom="0.59055118110236227" header="0.31496062992125984" footer="0.31496062992125984"/>
  <pageSetup paperSize="9" scale="81" fitToHeight="0" orientation="landscape" r:id="rId1"/>
  <headerFooter>
    <oddHeader>&amp;L&amp;A / &amp;D</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8" tint="0.39997558519241921"/>
    <pageSetUpPr fitToPage="1"/>
  </sheetPr>
  <dimension ref="A1:H105"/>
  <sheetViews>
    <sheetView zoomScale="90" zoomScaleNormal="90" workbookViewId="0">
      <pane ySplit="7" topLeftCell="A8" activePane="bottomLeft" state="frozen"/>
      <selection pane="bottomLeft" activeCell="B25" sqref="B25"/>
    </sheetView>
  </sheetViews>
  <sheetFormatPr baseColWidth="10" defaultColWidth="11.453125" defaultRowHeight="14" x14ac:dyDescent="0.3"/>
  <cols>
    <col min="1" max="1" width="11.1796875" style="42" customWidth="1"/>
    <col min="2" max="2" width="59.54296875" style="42" customWidth="1"/>
    <col min="3" max="4" width="17.81640625" style="42" customWidth="1"/>
    <col min="5" max="5" width="17.453125" style="42" customWidth="1"/>
    <col min="6" max="6" width="15.1796875" style="59" customWidth="1"/>
    <col min="7" max="7" width="63.81640625" style="45" customWidth="1"/>
    <col min="8" max="16384" width="11.453125" style="42"/>
  </cols>
  <sheetData>
    <row r="1" spans="1:8" x14ac:dyDescent="0.3">
      <c r="A1" s="176" t="s">
        <v>69</v>
      </c>
      <c r="B1" s="176"/>
      <c r="C1" s="218" t="str">
        <f>IF(ISBLANK(Finanzplan!C1),"",Finanzplan!C1)</f>
        <v/>
      </c>
      <c r="D1" s="219"/>
      <c r="E1" s="219"/>
      <c r="F1" s="219"/>
      <c r="G1" s="220"/>
    </row>
    <row r="2" spans="1:8" x14ac:dyDescent="0.3">
      <c r="A2" s="193" t="s">
        <v>57</v>
      </c>
      <c r="B2" s="221"/>
      <c r="C2" s="218" t="str">
        <f>IF(ISBLANK(Finanzplan!C3),"",Finanzplan!C3)</f>
        <v/>
      </c>
      <c r="D2" s="219"/>
      <c r="E2" s="219"/>
      <c r="F2" s="219"/>
      <c r="G2" s="220"/>
    </row>
    <row r="3" spans="1:8" x14ac:dyDescent="0.3">
      <c r="A3" s="176" t="s">
        <v>70</v>
      </c>
      <c r="B3" s="176"/>
      <c r="C3" s="218" t="str">
        <f>IF(ISBLANK(Finanzplan!C2),"",Finanzplan!C2)</f>
        <v/>
      </c>
      <c r="D3" s="219"/>
      <c r="E3" s="219"/>
      <c r="F3" s="219"/>
      <c r="G3" s="220"/>
      <c r="H3" s="2"/>
    </row>
    <row r="4" spans="1:8" x14ac:dyDescent="0.3">
      <c r="A4" s="176" t="s">
        <v>111</v>
      </c>
      <c r="B4" s="188"/>
      <c r="C4" s="218" t="str">
        <f>IF(ISBLANK(Finanzplan!C4),"",Finanzplan!C4)</f>
        <v>Nein</v>
      </c>
      <c r="D4" s="219"/>
      <c r="E4" s="219"/>
      <c r="F4" s="219"/>
      <c r="G4" s="220"/>
      <c r="H4" s="2"/>
    </row>
    <row r="5" spans="1:8" x14ac:dyDescent="0.3">
      <c r="A5" s="176" t="s">
        <v>67</v>
      </c>
      <c r="B5" s="176"/>
      <c r="C5" s="218" t="str">
        <f>IF(ISBLANK(Finanzplan!C5),"",Finanzplan!C5)</f>
        <v>2024/2025</v>
      </c>
      <c r="D5" s="219"/>
      <c r="E5" s="219"/>
      <c r="F5" s="219"/>
      <c r="G5" s="220"/>
    </row>
    <row r="6" spans="1:8" x14ac:dyDescent="0.3">
      <c r="C6" s="95">
        <f>VALUE(MID(C5,1,4))</f>
        <v>2024</v>
      </c>
      <c r="D6" s="96">
        <f>VALUE(MID(C5,6,4))</f>
        <v>2025</v>
      </c>
    </row>
    <row r="7" spans="1:8" ht="28" x14ac:dyDescent="0.3">
      <c r="C7" s="9" t="str">
        <f>"Ist "&amp;C6-1&amp;"/"&amp;C6</f>
        <v>Ist 2023/2024</v>
      </c>
      <c r="D7" s="92" t="str">
        <f>"Plan "&amp;C6&amp;"/"&amp;D6</f>
        <v>Plan 2024/2025</v>
      </c>
      <c r="E7" s="9" t="str">
        <f>"Ist "&amp;C6&amp;"/"&amp;D6</f>
        <v>Ist 2024/2025</v>
      </c>
      <c r="F7" s="9" t="s">
        <v>41</v>
      </c>
      <c r="G7" s="10" t="str">
        <f>"Begründung (wenn Abweichung gegenüber Plan "&amp;C5&amp;" über 10 % und EUR 1.000,-- ist)"</f>
        <v>Begründung (wenn Abweichung gegenüber Plan 2024/2025 über 10 % und EUR 1.000,-- ist)</v>
      </c>
    </row>
    <row r="8" spans="1:8" x14ac:dyDescent="0.3">
      <c r="B8" s="43" t="s">
        <v>115</v>
      </c>
      <c r="F8" s="44"/>
    </row>
    <row r="9" spans="1:8" ht="15" customHeight="1" x14ac:dyDescent="0.3">
      <c r="A9" s="182" t="s">
        <v>32</v>
      </c>
      <c r="B9" s="46" t="str">
        <f>Finanzplan!B9</f>
        <v>Miete und Betriebskosten</v>
      </c>
      <c r="C9" s="47"/>
      <c r="D9" s="47">
        <f>Finanzplan!E9</f>
        <v>0</v>
      </c>
      <c r="E9" s="47"/>
      <c r="F9" s="16" t="str">
        <f t="shared" ref="F9:F41" si="0">IF(OR(D9=0,E9=0),"-",E9/D9*100-100)</f>
        <v>-</v>
      </c>
      <c r="G9" s="48"/>
      <c r="H9" s="49" t="str">
        <f>IF(ISBLANK(E9),"",IF(AND(OR(F9&gt;=10,F9&lt;=-10),OR((D9-E9)&gt;=1000,(D9-E9)&lt;=-1000)),IF(ISBLANK(G9),'|'!B$56,""),""))</f>
        <v/>
      </c>
    </row>
    <row r="10" spans="1:8" x14ac:dyDescent="0.3">
      <c r="A10" s="183"/>
      <c r="B10" s="46" t="str">
        <f>Finanzplan!B10</f>
        <v>Gas/Strom/Heizung</v>
      </c>
      <c r="C10" s="47"/>
      <c r="D10" s="47">
        <f>Finanzplan!E10</f>
        <v>0</v>
      </c>
      <c r="E10" s="47"/>
      <c r="F10" s="16" t="str">
        <f t="shared" si="0"/>
        <v>-</v>
      </c>
      <c r="G10" s="48"/>
      <c r="H10" s="49" t="str">
        <f>IF(ISBLANK(E10),"",IF(AND(OR(F10&gt;=10,F10&lt;=-10),OR((D10-E10)&gt;=1000,(D10-E10)&lt;=-1000)),IF(ISBLANK(G10),'|'!B$56,""),""))</f>
        <v/>
      </c>
    </row>
    <row r="11" spans="1:8" x14ac:dyDescent="0.3">
      <c r="A11" s="183"/>
      <c r="B11" s="46" t="str">
        <f>Finanzplan!B11</f>
        <v>Telefon inkl. Onlinekosten</v>
      </c>
      <c r="C11" s="47"/>
      <c r="D11" s="47">
        <f>Finanzplan!E11</f>
        <v>0</v>
      </c>
      <c r="E11" s="47"/>
      <c r="F11" s="16" t="str">
        <f t="shared" si="0"/>
        <v>-</v>
      </c>
      <c r="G11" s="48"/>
      <c r="H11" s="49" t="str">
        <f>IF(ISBLANK(E11),"",IF(AND(OR(F11&gt;=10,F11&lt;=-10),OR((D11-E11)&gt;=1000,(D11-E11)&lt;=-1000)),IF(ISBLANK(G11),'|'!B$56,""),""))</f>
        <v/>
      </c>
    </row>
    <row r="12" spans="1:8" x14ac:dyDescent="0.3">
      <c r="A12" s="183"/>
      <c r="B12" s="46" t="str">
        <f>Finanzplan!B12</f>
        <v>Büromaterial</v>
      </c>
      <c r="C12" s="47"/>
      <c r="D12" s="47">
        <f>Finanzplan!E12</f>
        <v>0</v>
      </c>
      <c r="E12" s="47"/>
      <c r="F12" s="16" t="str">
        <f t="shared" si="0"/>
        <v>-</v>
      </c>
      <c r="G12" s="48"/>
      <c r="H12" s="49" t="str">
        <f>IF(ISBLANK(E12),"",IF(AND(OR(F12&gt;=10,F12&lt;=-10),OR((D12-E12)&gt;=1000,(D12-E12)&lt;=-1000)),IF(ISBLANK(G12),'|'!B$56,""),""))</f>
        <v/>
      </c>
    </row>
    <row r="13" spans="1:8" x14ac:dyDescent="0.3">
      <c r="A13" s="183"/>
      <c r="B13" s="46" t="str">
        <f>Finanzplan!B13</f>
        <v>Porto</v>
      </c>
      <c r="C13" s="47"/>
      <c r="D13" s="47">
        <f>Finanzplan!E13</f>
        <v>0</v>
      </c>
      <c r="E13" s="47"/>
      <c r="F13" s="16" t="str">
        <f t="shared" si="0"/>
        <v>-</v>
      </c>
      <c r="G13" s="48"/>
      <c r="H13" s="49" t="str">
        <f>IF(ISBLANK(E13),"",IF(AND(OR(F13&gt;=10,F13&lt;=-10),OR((D13-E13)&gt;=1000,(D13-E13)&lt;=-1000)),IF(ISBLANK(G13),'|'!B$56,""),""))</f>
        <v/>
      </c>
    </row>
    <row r="14" spans="1:8" x14ac:dyDescent="0.3">
      <c r="A14" s="183"/>
      <c r="B14" s="46" t="str">
        <f>Finanzplan!B14</f>
        <v>Pädagogische Erfordernisse</v>
      </c>
      <c r="C14" s="47"/>
      <c r="D14" s="47">
        <f>Finanzplan!E14</f>
        <v>0</v>
      </c>
      <c r="E14" s="47"/>
      <c r="F14" s="16" t="str">
        <f t="shared" si="0"/>
        <v>-</v>
      </c>
      <c r="G14" s="48"/>
      <c r="H14" s="49" t="str">
        <f>IF(ISBLANK(E14),"",IF(AND(OR(F14&gt;=10,F14&lt;=-10),OR((D14-E14)&gt;=1000,(D14-E14)&lt;=-1000)),IF(ISBLANK(G14),'|'!B$56,""),""))</f>
        <v/>
      </c>
    </row>
    <row r="15" spans="1:8" x14ac:dyDescent="0.3">
      <c r="A15" s="183"/>
      <c r="B15" s="46" t="str">
        <f>Finanzplan!B15</f>
        <v>Kopier- und Druckkosten</v>
      </c>
      <c r="C15" s="47"/>
      <c r="D15" s="47">
        <f>Finanzplan!E15</f>
        <v>0</v>
      </c>
      <c r="E15" s="47"/>
      <c r="F15" s="16" t="str">
        <f t="shared" si="0"/>
        <v>-</v>
      </c>
      <c r="G15" s="48"/>
      <c r="H15" s="49" t="str">
        <f>IF(ISBLANK(E15),"",IF(AND(OR(F15&gt;=10,F15&lt;=-10),OR((D15-E15)&gt;=1000,(D15-E15)&lt;=-1000)),IF(ISBLANK(G15),'|'!B$56,""),""))</f>
        <v/>
      </c>
    </row>
    <row r="16" spans="1:8" x14ac:dyDescent="0.3">
      <c r="A16" s="183"/>
      <c r="B16" s="46" t="str">
        <f>Finanzplan!B16</f>
        <v>Versicherungen, Leasingverträge</v>
      </c>
      <c r="C16" s="47"/>
      <c r="D16" s="47">
        <f>Finanzplan!E16</f>
        <v>0</v>
      </c>
      <c r="E16" s="47"/>
      <c r="F16" s="16" t="str">
        <f>IF(OR(D16=0,E16=0),"-",E16/D16*100-100)</f>
        <v>-</v>
      </c>
      <c r="G16" s="48"/>
      <c r="H16" s="49" t="str">
        <f>IF(ISBLANK(E16),"",IF(AND(OR(F16&gt;=10,F16&lt;=-10),OR((D16-E16)&gt;=1000,(D16-E16)&lt;=-1000)),IF(ISBLANK(G16),'|'!B$56,""),""))</f>
        <v/>
      </c>
    </row>
    <row r="17" spans="1:8" x14ac:dyDescent="0.3">
      <c r="A17" s="183"/>
      <c r="B17" s="46" t="str">
        <f>Finanzplan!B17</f>
        <v>Reparaturen, Instandhaltungen</v>
      </c>
      <c r="C17" s="47"/>
      <c r="D17" s="47">
        <f>Finanzplan!E17</f>
        <v>0</v>
      </c>
      <c r="E17" s="47"/>
      <c r="F17" s="16" t="str">
        <f t="shared" si="0"/>
        <v>-</v>
      </c>
      <c r="G17" s="48"/>
      <c r="H17" s="49" t="str">
        <f>IF(ISBLANK(E17),"",IF(AND(OR(F17&gt;=10,F17&lt;=-10),OR((D17-E17)&gt;=1000,(D17-E17)&lt;=-1000)),IF(ISBLANK(G17),'|'!B$56,""),""))</f>
        <v/>
      </c>
    </row>
    <row r="18" spans="1:8" x14ac:dyDescent="0.3">
      <c r="A18" s="183"/>
      <c r="B18" s="46" t="str">
        <f>Finanzplan!B18</f>
        <v>Reinigung</v>
      </c>
      <c r="C18" s="47"/>
      <c r="D18" s="47">
        <f>Finanzplan!E18</f>
        <v>0</v>
      </c>
      <c r="E18" s="47"/>
      <c r="F18" s="16" t="str">
        <f t="shared" si="0"/>
        <v>-</v>
      </c>
      <c r="G18" s="48"/>
      <c r="H18" s="49" t="str">
        <f>IF(ISBLANK(E18),"",IF(AND(OR(F18&gt;=10,F18&lt;=-10),OR((D18-E18)&gt;=1000,(D18-E18)&lt;=-1000)),IF(ISBLANK(G18),'|'!B$56,""),""))</f>
        <v/>
      </c>
    </row>
    <row r="19" spans="1:8" x14ac:dyDescent="0.3">
      <c r="A19" s="183"/>
      <c r="B19" s="46" t="str">
        <f>Finanzplan!B19</f>
        <v>Sonstiges Verbrauchsmaterial</v>
      </c>
      <c r="C19" s="47"/>
      <c r="D19" s="47">
        <f>Finanzplan!E19</f>
        <v>0</v>
      </c>
      <c r="E19" s="47"/>
      <c r="F19" s="16" t="str">
        <f t="shared" si="0"/>
        <v>-</v>
      </c>
      <c r="G19" s="48"/>
      <c r="H19" s="49" t="str">
        <f>IF(ISBLANK(E19),"",IF(AND(OR(F19&gt;=10,F19&lt;=-10),OR((D19-E19)&gt;=1000,(D19-E19)&lt;=-1000)),IF(ISBLANK(G19),'|'!B$56,""),""))</f>
        <v/>
      </c>
    </row>
    <row r="20" spans="1:8" x14ac:dyDescent="0.3">
      <c r="A20" s="183"/>
      <c r="B20" s="46" t="str">
        <f>Finanzplan!B20</f>
        <v>Informationsmaterial/ Öffentlichkeitsarbeit</v>
      </c>
      <c r="C20" s="47"/>
      <c r="D20" s="47">
        <f>Finanzplan!E20</f>
        <v>0</v>
      </c>
      <c r="E20" s="47"/>
      <c r="F20" s="16" t="str">
        <f t="shared" si="0"/>
        <v>-</v>
      </c>
      <c r="G20" s="48"/>
      <c r="H20" s="49" t="str">
        <f>IF(ISBLANK(E20),"",IF(AND(OR(F20&gt;=10,F20&lt;=-10),OR((D20-E20)&gt;=1000,(D20-E20)&lt;=-1000)),IF(ISBLANK(G20),'|'!B$56,""),""))</f>
        <v/>
      </c>
    </row>
    <row r="21" spans="1:8" x14ac:dyDescent="0.3">
      <c r="A21" s="183"/>
      <c r="B21" s="46" t="str">
        <f>Finanzplan!B21</f>
        <v>Fachliteratur/Abos</v>
      </c>
      <c r="C21" s="47"/>
      <c r="D21" s="47">
        <f>Finanzplan!E21</f>
        <v>0</v>
      </c>
      <c r="E21" s="47"/>
      <c r="F21" s="16" t="str">
        <f t="shared" si="0"/>
        <v>-</v>
      </c>
      <c r="G21" s="48"/>
      <c r="H21" s="49" t="str">
        <f>IF(ISBLANK(E21),"",IF(AND(OR(F21&gt;=10,F21&lt;=-10),OR((D21-E21)&gt;=1000,(D21-E21)&lt;=-1000)),IF(ISBLANK(G21),'|'!B$56,""),""))</f>
        <v/>
      </c>
    </row>
    <row r="22" spans="1:8" x14ac:dyDescent="0.3">
      <c r="A22" s="183"/>
      <c r="B22" s="46" t="str">
        <f>Finanzplan!B22</f>
        <v>Fahrt- und Reisekosten</v>
      </c>
      <c r="C22" s="47"/>
      <c r="D22" s="47">
        <f>Finanzplan!E22</f>
        <v>0</v>
      </c>
      <c r="E22" s="47"/>
      <c r="F22" s="16" t="str">
        <f t="shared" si="0"/>
        <v>-</v>
      </c>
      <c r="G22" s="48"/>
      <c r="H22" s="49" t="str">
        <f>IF(ISBLANK(E22),"",IF(AND(OR(F22&gt;=10,F22&lt;=-10),OR((D22-E22)&gt;=1000,(D22-E22)&lt;=-1000)),IF(ISBLANK(G22),'|'!B$56,""),""))</f>
        <v/>
      </c>
    </row>
    <row r="23" spans="1:8" x14ac:dyDescent="0.3">
      <c r="A23" s="183"/>
      <c r="B23" s="46" t="str">
        <f>Finanzplan!B23</f>
        <v>Weiterbildung</v>
      </c>
      <c r="C23" s="47"/>
      <c r="D23" s="47">
        <f>Finanzplan!E23</f>
        <v>0</v>
      </c>
      <c r="E23" s="47"/>
      <c r="F23" s="16" t="str">
        <f t="shared" si="0"/>
        <v>-</v>
      </c>
      <c r="G23" s="48"/>
      <c r="H23" s="49" t="str">
        <f>IF(ISBLANK(E23),"",IF(AND(OR(F23&gt;=10,F23&lt;=-10),OR((D23-E23)&gt;=1000,(D23-E23)&lt;=-1000)),IF(ISBLANK(G23),'|'!B$56,""),""))</f>
        <v/>
      </c>
    </row>
    <row r="24" spans="1:8" x14ac:dyDescent="0.3">
      <c r="A24" s="183"/>
      <c r="B24" s="46" t="str">
        <f>Finanzplan!B24</f>
        <v>Beiträge, Gebühren, Bankspesen</v>
      </c>
      <c r="C24" s="47"/>
      <c r="D24" s="47">
        <f>Finanzplan!E24</f>
        <v>0</v>
      </c>
      <c r="E24" s="47"/>
      <c r="F24" s="16" t="str">
        <f t="shared" si="0"/>
        <v>-</v>
      </c>
      <c r="G24" s="48"/>
      <c r="H24" s="49" t="str">
        <f>IF(ISBLANK(E24),"",IF(AND(OR(F24&gt;=10,F24&lt;=-10),OR((D24-E24)&gt;=1000,(D24-E24)&lt;=-1000)),IF(ISBLANK(G24),'|'!B$56,""),""))</f>
        <v/>
      </c>
    </row>
    <row r="25" spans="1:8" x14ac:dyDescent="0.3">
      <c r="A25" s="183"/>
      <c r="B25" s="46" t="str">
        <f>Finanzplan!B25</f>
        <v>Honorare (Rechts- und Beratungskosten, Supervision, etc.)</v>
      </c>
      <c r="C25" s="47"/>
      <c r="D25" s="47">
        <f>Finanzplan!E25</f>
        <v>0</v>
      </c>
      <c r="E25" s="47"/>
      <c r="F25" s="16" t="str">
        <f t="shared" si="0"/>
        <v>-</v>
      </c>
      <c r="G25" s="48"/>
      <c r="H25" s="49" t="str">
        <f>IF(ISBLANK(E25),"",IF(AND(OR(F25&gt;=10,F25&lt;=-10),OR((D25-E25)&gt;=1000,(D25-E25)&lt;=-1000)),IF(ISBLANK(G25),'|'!B$56,""),""))</f>
        <v/>
      </c>
    </row>
    <row r="26" spans="1:8" ht="27.75" customHeight="1" x14ac:dyDescent="0.3">
      <c r="A26" s="183"/>
      <c r="B26" s="50" t="str">
        <f>Finanzplan!B26</f>
        <v>Geringwertige Wirtschaftsgüter (Investitionen bis zu EUR 1.000,--)</v>
      </c>
      <c r="C26" s="47"/>
      <c r="D26" s="47">
        <f>Finanzplan!E26</f>
        <v>0</v>
      </c>
      <c r="E26" s="47"/>
      <c r="F26" s="16" t="str">
        <f t="shared" si="0"/>
        <v>-</v>
      </c>
      <c r="G26" s="48"/>
      <c r="H26" s="49" t="str">
        <f>IF(ISBLANK(E26),"",IF(AND(OR(F26&gt;=10,F26&lt;=-10),OR((D26-E26)&gt;=1000,(D26-E26)&lt;=-1000)),IF(ISBLANK(G26),'|'!B$56,""),""))</f>
        <v/>
      </c>
    </row>
    <row r="27" spans="1:8" ht="27.75" customHeight="1" x14ac:dyDescent="0.3">
      <c r="A27" s="183"/>
      <c r="B27" s="46" t="str">
        <f>Finanzplan!B27</f>
        <v>Investitionen über EUR 1.000,--</v>
      </c>
      <c r="C27" s="47"/>
      <c r="D27" s="47">
        <f>Finanzplan!E27</f>
        <v>0</v>
      </c>
      <c r="E27" s="47"/>
      <c r="F27" s="16" t="str">
        <f t="shared" si="0"/>
        <v>-</v>
      </c>
      <c r="G27" s="48"/>
      <c r="H27" s="49" t="str">
        <f>IF(ISBLANK(E27),"",IF(AND(OR(F27&gt;=10,F27&lt;=-10),OR((D27-E27)&gt;=1000,(D27-E27)&lt;=-1000)),IF(ISBLANK(G27),'|'!B$56,""),""))</f>
        <v/>
      </c>
    </row>
    <row r="28" spans="1:8" x14ac:dyDescent="0.3">
      <c r="A28" s="183"/>
      <c r="B28" s="80">
        <f>Finanzplan!B28</f>
        <v>0</v>
      </c>
      <c r="C28" s="47"/>
      <c r="D28" s="47">
        <f>Finanzplan!E28</f>
        <v>0</v>
      </c>
      <c r="E28" s="47"/>
      <c r="F28" s="16" t="str">
        <f t="shared" si="0"/>
        <v>-</v>
      </c>
      <c r="G28" s="48"/>
      <c r="H28" s="49" t="str">
        <f>IF(ISBLANK(E28),"",IF(AND(OR(F28&gt;=10,F28&lt;=-10),OR((D28-E28)&gt;=1000,(D28-E28)&lt;=-1000)),IF(ISBLANK(G28),'|'!B$56,""),""))</f>
        <v/>
      </c>
    </row>
    <row r="29" spans="1:8" x14ac:dyDescent="0.3">
      <c r="A29" s="183"/>
      <c r="B29" s="80">
        <f>Finanzplan!B29</f>
        <v>0</v>
      </c>
      <c r="C29" s="47"/>
      <c r="D29" s="47">
        <f>Finanzplan!E29</f>
        <v>0</v>
      </c>
      <c r="E29" s="47"/>
      <c r="F29" s="16" t="str">
        <f t="shared" si="0"/>
        <v>-</v>
      </c>
      <c r="G29" s="48"/>
      <c r="H29" s="49" t="str">
        <f>IF(ISBLANK(E29),"",IF(AND(OR(F29&gt;=10,F29&lt;=-10),OR((D29-E29)&gt;=1000,(D29-E29)&lt;=-1000)),IF(ISBLANK(G29),'|'!B$56,""),""))</f>
        <v/>
      </c>
    </row>
    <row r="30" spans="1:8" x14ac:dyDescent="0.3">
      <c r="A30" s="183"/>
      <c r="B30" s="80">
        <f>Finanzplan!B30</f>
        <v>0</v>
      </c>
      <c r="C30" s="47"/>
      <c r="D30" s="47">
        <f>Finanzplan!E30</f>
        <v>0</v>
      </c>
      <c r="E30" s="47"/>
      <c r="F30" s="16" t="str">
        <f t="shared" si="0"/>
        <v>-</v>
      </c>
      <c r="G30" s="48"/>
      <c r="H30" s="49" t="str">
        <f>IF(ISBLANK(E30),"",IF(AND(OR(F30&gt;=10,F30&lt;=-10),OR((D30-E30)&gt;=1000,(D30-E30)&lt;=-1000)),IF(ISBLANK(G30),'|'!B$56,""),""))</f>
        <v/>
      </c>
    </row>
    <row r="31" spans="1:8" x14ac:dyDescent="0.3">
      <c r="A31" s="183"/>
      <c r="B31" s="80">
        <f>Finanzplan!B31</f>
        <v>0</v>
      </c>
      <c r="C31" s="47"/>
      <c r="D31" s="47">
        <f>Finanzplan!E31</f>
        <v>0</v>
      </c>
      <c r="E31" s="47"/>
      <c r="F31" s="16" t="str">
        <f t="shared" si="0"/>
        <v>-</v>
      </c>
      <c r="G31" s="48"/>
      <c r="H31" s="49" t="str">
        <f>IF(ISBLANK(E31),"",IF(AND(OR(F31&gt;=10,F31&lt;=-10),OR((D31-E31)&gt;=1000,(D31-E31)&lt;=-1000)),IF(ISBLANK(G31),'|'!B$56,""),""))</f>
        <v/>
      </c>
    </row>
    <row r="32" spans="1:8" x14ac:dyDescent="0.3">
      <c r="A32" s="183"/>
      <c r="B32" s="80">
        <f>Finanzplan!B32</f>
        <v>0</v>
      </c>
      <c r="C32" s="47"/>
      <c r="D32" s="47">
        <f>Finanzplan!E32</f>
        <v>0</v>
      </c>
      <c r="E32" s="47"/>
      <c r="F32" s="16" t="str">
        <f t="shared" si="0"/>
        <v>-</v>
      </c>
      <c r="G32" s="48"/>
      <c r="H32" s="49" t="str">
        <f>IF(ISBLANK(E32),"",IF(AND(OR(F32&gt;=10,F32&lt;=-10),OR((D32-E32)&gt;=1000,(D32-E32)&lt;=-1000)),IF(ISBLANK(G32),'|'!B$56,""),""))</f>
        <v/>
      </c>
    </row>
    <row r="33" spans="1:8" x14ac:dyDescent="0.3">
      <c r="A33" s="183"/>
      <c r="B33" s="80">
        <f>Finanzplan!B33</f>
        <v>0</v>
      </c>
      <c r="C33" s="47"/>
      <c r="D33" s="47">
        <f>Finanzplan!E33</f>
        <v>0</v>
      </c>
      <c r="E33" s="47"/>
      <c r="F33" s="16" t="str">
        <f t="shared" si="0"/>
        <v>-</v>
      </c>
      <c r="G33" s="48"/>
      <c r="H33" s="49" t="str">
        <f>IF(ISBLANK(E33),"",IF(AND(OR(F33&gt;=10,F33&lt;=-10),OR((D33-E33)&gt;=1000,(D33-E33)&lt;=-1000)),IF(ISBLANK(G33),'|'!B$56,""),""))</f>
        <v/>
      </c>
    </row>
    <row r="34" spans="1:8" x14ac:dyDescent="0.3">
      <c r="A34" s="183"/>
      <c r="B34" s="80">
        <f>Finanzplan!B34</f>
        <v>0</v>
      </c>
      <c r="C34" s="47"/>
      <c r="D34" s="47">
        <f>Finanzplan!E34</f>
        <v>0</v>
      </c>
      <c r="E34" s="47"/>
      <c r="F34" s="16" t="str">
        <f t="shared" si="0"/>
        <v>-</v>
      </c>
      <c r="G34" s="48"/>
      <c r="H34" s="49" t="str">
        <f>IF(ISBLANK(E34),"",IF(AND(OR(F34&gt;=10,F34&lt;=-10),OR((D34-E34)&gt;=1000,(D34-E34)&lt;=-1000)),IF(ISBLANK(G34),'|'!B$56,""),""))</f>
        <v/>
      </c>
    </row>
    <row r="35" spans="1:8" x14ac:dyDescent="0.3">
      <c r="A35" s="183"/>
      <c r="B35" s="80">
        <f>Finanzplan!B35</f>
        <v>0</v>
      </c>
      <c r="C35" s="47"/>
      <c r="D35" s="47">
        <f>Finanzplan!E35</f>
        <v>0</v>
      </c>
      <c r="E35" s="47"/>
      <c r="F35" s="16" t="str">
        <f t="shared" si="0"/>
        <v>-</v>
      </c>
      <c r="G35" s="48"/>
      <c r="H35" s="49" t="str">
        <f>IF(ISBLANK(E35),"",IF(AND(OR(F35&gt;=10,F35&lt;=-10),OR((D35-E35)&gt;=1000,(D35-E35)&lt;=-1000)),IF(ISBLANK(G35),'|'!B$56,""),""))</f>
        <v/>
      </c>
    </row>
    <row r="36" spans="1:8" x14ac:dyDescent="0.3">
      <c r="A36" s="183"/>
      <c r="B36" s="80">
        <f>Finanzplan!B36</f>
        <v>0</v>
      </c>
      <c r="C36" s="47"/>
      <c r="D36" s="47">
        <f>Finanzplan!E36</f>
        <v>0</v>
      </c>
      <c r="E36" s="47"/>
      <c r="F36" s="16" t="str">
        <f t="shared" si="0"/>
        <v>-</v>
      </c>
      <c r="G36" s="48"/>
      <c r="H36" s="49" t="str">
        <f>IF(ISBLANK(E36),"",IF(AND(OR(F36&gt;=10,F36&lt;=-10),OR((D36-E36)&gt;=1000,(D36-E36)&lt;=-1000)),IF(ISBLANK(G36),'|'!B$56,""),""))</f>
        <v/>
      </c>
    </row>
    <row r="37" spans="1:8" x14ac:dyDescent="0.3">
      <c r="A37" s="183"/>
      <c r="B37" s="80">
        <f>Finanzplan!B37</f>
        <v>0</v>
      </c>
      <c r="C37" s="47"/>
      <c r="D37" s="47">
        <f>Finanzplan!E37</f>
        <v>0</v>
      </c>
      <c r="E37" s="47"/>
      <c r="F37" s="16" t="str">
        <f t="shared" si="0"/>
        <v>-</v>
      </c>
      <c r="G37" s="48"/>
      <c r="H37" s="49" t="str">
        <f>IF(ISBLANK(E37),"",IF(AND(OR(F37&gt;=10,F37&lt;=-10),OR((D37-E37)&gt;=1000,(D37-E37)&lt;=-1000)),IF(ISBLANK(G37),'|'!B$56,""),""))</f>
        <v/>
      </c>
    </row>
    <row r="38" spans="1:8" x14ac:dyDescent="0.3">
      <c r="A38" s="183"/>
      <c r="B38" s="80">
        <f>Finanzplan!B38</f>
        <v>0</v>
      </c>
      <c r="C38" s="47"/>
      <c r="D38" s="47">
        <f>Finanzplan!E38</f>
        <v>0</v>
      </c>
      <c r="E38" s="47"/>
      <c r="F38" s="16" t="str">
        <f t="shared" si="0"/>
        <v>-</v>
      </c>
      <c r="G38" s="48"/>
      <c r="H38" s="49" t="str">
        <f>IF(ISBLANK(E38),"",IF(AND(OR(F38&gt;=10,F38&lt;=-10),OR((D38-E38)&gt;=1000,(D38-E38)&lt;=-1000)),IF(ISBLANK(G38),'|'!B$56,""),""))</f>
        <v/>
      </c>
    </row>
    <row r="39" spans="1:8" x14ac:dyDescent="0.3">
      <c r="A39" s="183"/>
      <c r="B39" s="80">
        <f>Finanzplan!B39</f>
        <v>0</v>
      </c>
      <c r="C39" s="47"/>
      <c r="D39" s="47">
        <f>Finanzplan!E39</f>
        <v>0</v>
      </c>
      <c r="E39" s="47"/>
      <c r="F39" s="16" t="str">
        <f t="shared" si="0"/>
        <v>-</v>
      </c>
      <c r="G39" s="48"/>
      <c r="H39" s="49" t="str">
        <f>IF(ISBLANK(E39),"",IF(AND(OR(F39&gt;=10,F39&lt;=-10),OR((D39-E39)&gt;=1000,(D39-E39)&lt;=-1000)),IF(ISBLANK(G39),'|'!B$56,""),""))</f>
        <v/>
      </c>
    </row>
    <row r="40" spans="1:8" x14ac:dyDescent="0.3">
      <c r="A40" s="183"/>
      <c r="B40" s="14" t="s">
        <v>11</v>
      </c>
      <c r="C40" s="20">
        <f ca="1">SUM(C9:OFFSET(C40,-1,0))</f>
        <v>0</v>
      </c>
      <c r="D40" s="20">
        <f ca="1">SUM(D9:OFFSET(D40,-1,0))</f>
        <v>0</v>
      </c>
      <c r="E40" s="20">
        <f ca="1">SUM(E9:OFFSET(E40,-1,0))</f>
        <v>0</v>
      </c>
      <c r="F40" s="16" t="str">
        <f t="shared" ca="1" si="0"/>
        <v>-</v>
      </c>
      <c r="G40" s="155"/>
      <c r="H40" s="49"/>
    </row>
    <row r="41" spans="1:8" x14ac:dyDescent="0.3">
      <c r="A41" s="183"/>
      <c r="B41" s="46" t="s">
        <v>10</v>
      </c>
      <c r="C41" s="47"/>
      <c r="D41" s="47">
        <f>financialPlanOverheadCost</f>
        <v>0</v>
      </c>
      <c r="E41" s="47"/>
      <c r="F41" s="16" t="str">
        <f t="shared" si="0"/>
        <v>-</v>
      </c>
      <c r="G41" s="48"/>
      <c r="H41" s="49" t="str">
        <f>IF(ISBLANK(E41),"",IF(AND(OR(F41&gt;=10,F41&lt;=-10),OR((D41-E41)&gt;=1000,(D41-E41)&lt;=-1000)),IF(ISBLANK(G41),'|'!B$56,""),""))</f>
        <v/>
      </c>
    </row>
    <row r="42" spans="1:8" x14ac:dyDescent="0.3">
      <c r="A42" s="183"/>
      <c r="B42" s="14" t="s">
        <v>13</v>
      </c>
      <c r="C42" s="20" t="str">
        <f ca="1">IF(C40,C41*100/C40,"")</f>
        <v/>
      </c>
      <c r="D42" s="20" t="str">
        <f ca="1">IF(D40,D41*100/D40,"")</f>
        <v/>
      </c>
      <c r="E42" s="20" t="str">
        <f ca="1">IF(E40,E41*100/E40,"")</f>
        <v/>
      </c>
      <c r="F42" s="156"/>
      <c r="G42" s="155"/>
      <c r="H42" s="49"/>
    </row>
    <row r="43" spans="1:8" x14ac:dyDescent="0.3">
      <c r="C43" s="52"/>
      <c r="D43" s="52"/>
      <c r="E43" s="52"/>
      <c r="F43" s="53"/>
      <c r="H43" s="49"/>
    </row>
    <row r="44" spans="1:8" x14ac:dyDescent="0.3">
      <c r="A44" s="54"/>
      <c r="B44" s="43" t="s">
        <v>20</v>
      </c>
      <c r="C44" s="52"/>
      <c r="D44" s="52"/>
      <c r="E44" s="52"/>
      <c r="F44" s="53"/>
      <c r="H44" s="49"/>
    </row>
    <row r="45" spans="1:8" ht="15" customHeight="1" x14ac:dyDescent="0.3">
      <c r="A45" s="182" t="s">
        <v>32</v>
      </c>
      <c r="B45" s="14" t="s">
        <v>14</v>
      </c>
      <c r="C45" s="47"/>
      <c r="D45" s="20">
        <f>'Personalübersicht (Fb)'!I20</f>
        <v>0</v>
      </c>
      <c r="E45" s="20">
        <f>'Personalübersicht (Fb)'!H20</f>
        <v>0</v>
      </c>
      <c r="F45" s="16" t="str">
        <f>IF(OR(D45=0,E45=0),"-",E45/D45*100-100)</f>
        <v>-</v>
      </c>
      <c r="G45" s="48"/>
      <c r="H45" s="49" t="str">
        <f>IF(ISBLANK(E45),"",IF(AND(OR(F45&gt;=10,F45&lt;=-10),OR((D45-E45)&gt;=1000,(D45-E45)&lt;=-1000)),IF(ISBLANK(G45),'|'!B$56,""),""))</f>
        <v/>
      </c>
    </row>
    <row r="46" spans="1:8" x14ac:dyDescent="0.3">
      <c r="A46" s="183"/>
      <c r="B46" s="14" t="s">
        <v>15</v>
      </c>
      <c r="C46" s="47"/>
      <c r="D46" s="20">
        <f>'Personalübersicht (Fb)'!I67</f>
        <v>0</v>
      </c>
      <c r="E46" s="20">
        <f>'Personalübersicht (Fb)'!H67</f>
        <v>0</v>
      </c>
      <c r="F46" s="16" t="str">
        <f>IF(OR(D46=0,E46=0),"-",E46/D46*100-100)</f>
        <v>-</v>
      </c>
      <c r="G46" s="48"/>
      <c r="H46" s="49" t="str">
        <f>IF(ISBLANK(E46),"",IF(AND(OR(F46&gt;=10,F46&lt;=-10),OR((D46-E46)&gt;=1000,(D46-E46)&lt;=-1000)),IF(ISBLANK(G46),'|'!B$56,""),""))</f>
        <v/>
      </c>
    </row>
    <row r="47" spans="1:8" x14ac:dyDescent="0.3">
      <c r="A47" s="183"/>
      <c r="B47" s="14" t="s">
        <v>11</v>
      </c>
      <c r="C47" s="20">
        <f>SUM(C45:C46)</f>
        <v>0</v>
      </c>
      <c r="D47" s="20">
        <f>SUM(D45:D46)</f>
        <v>0</v>
      </c>
      <c r="E47" s="20">
        <f>SUM(E45:E46)</f>
        <v>0</v>
      </c>
      <c r="F47" s="16" t="str">
        <f>IF(OR(D47=0,E47=0),"-",E47/D47*100-100)</f>
        <v>-</v>
      </c>
      <c r="G47" s="155"/>
      <c r="H47" s="49"/>
    </row>
    <row r="48" spans="1:8" x14ac:dyDescent="0.3">
      <c r="A48" s="184"/>
      <c r="B48" s="14" t="s">
        <v>13</v>
      </c>
      <c r="C48" s="20" t="str">
        <f>IF(C47,C45*100/C47,"")</f>
        <v/>
      </c>
      <c r="D48" s="20" t="str">
        <f>IF(D47,D45*100/D47,"")</f>
        <v/>
      </c>
      <c r="E48" s="20" t="str">
        <f>IF(E47,E45*100/E47,"")</f>
        <v/>
      </c>
      <c r="F48" s="16"/>
      <c r="G48" s="155"/>
      <c r="H48" s="49"/>
    </row>
    <row r="49" spans="1:8" x14ac:dyDescent="0.3">
      <c r="C49" s="52"/>
      <c r="D49" s="52"/>
      <c r="E49" s="52"/>
      <c r="F49" s="42"/>
      <c r="H49" s="49"/>
    </row>
    <row r="50" spans="1:8" x14ac:dyDescent="0.3">
      <c r="B50" s="43" t="s">
        <v>21</v>
      </c>
      <c r="C50" s="52"/>
      <c r="D50" s="52"/>
      <c r="E50" s="52"/>
      <c r="F50" s="42"/>
      <c r="H50" s="49"/>
    </row>
    <row r="51" spans="1:8" x14ac:dyDescent="0.3">
      <c r="B51" s="14" t="s">
        <v>24</v>
      </c>
      <c r="C51" s="20">
        <f ca="1">C40+C47</f>
        <v>0</v>
      </c>
      <c r="D51" s="20">
        <f ca="1">D40+D47</f>
        <v>0</v>
      </c>
      <c r="E51" s="20">
        <f ca="1">E40+E47</f>
        <v>0</v>
      </c>
      <c r="F51" s="16" t="str">
        <f ca="1">IF(OR(D51=0,E51=0),"-",E51/D51*100-100)</f>
        <v>-</v>
      </c>
      <c r="G51" s="155"/>
      <c r="H51" s="49"/>
    </row>
    <row r="52" spans="1:8" x14ac:dyDescent="0.3">
      <c r="B52" s="14" t="s">
        <v>22</v>
      </c>
      <c r="C52" s="20">
        <f>C41+C45</f>
        <v>0</v>
      </c>
      <c r="D52" s="20">
        <f>D41+D45</f>
        <v>0</v>
      </c>
      <c r="E52" s="20">
        <f>E41+E45</f>
        <v>0</v>
      </c>
      <c r="F52" s="16" t="str">
        <f>IF(OR(D52=0,E52=0),"-",E52/D52*100-100)</f>
        <v>-</v>
      </c>
      <c r="G52" s="48"/>
      <c r="H52" s="49" t="str">
        <f>IF(ISBLANK(E52),"",IF(AND(OR(F52&gt;=10,F52&lt;=-10),OR((D52-E52)&gt;=1000,(D52-E52)&lt;=-1000)),IF(ISBLANK(G52),'|'!B$56,""),""))</f>
        <v/>
      </c>
    </row>
    <row r="53" spans="1:8" x14ac:dyDescent="0.3">
      <c r="B53" s="14" t="s">
        <v>23</v>
      </c>
      <c r="C53" s="20" t="str">
        <f ca="1">IF(C51,C52*100/C51,"")</f>
        <v/>
      </c>
      <c r="D53" s="20" t="str">
        <f ca="1">IF(D51,D52*100/D51,"")</f>
        <v/>
      </c>
      <c r="E53" s="20" t="str">
        <f ca="1">IF(E51,E52*100/E51,"")</f>
        <v/>
      </c>
      <c r="F53" s="16"/>
      <c r="G53" s="155"/>
      <c r="H53" s="49"/>
    </row>
    <row r="54" spans="1:8" x14ac:dyDescent="0.3">
      <c r="C54" s="52"/>
      <c r="D54" s="52"/>
      <c r="E54" s="52"/>
      <c r="F54" s="53"/>
      <c r="H54" s="49"/>
    </row>
    <row r="55" spans="1:8" x14ac:dyDescent="0.3">
      <c r="C55" s="52"/>
      <c r="D55" s="52"/>
      <c r="E55" s="52"/>
      <c r="F55" s="53"/>
      <c r="H55" s="49"/>
    </row>
    <row r="56" spans="1:8" x14ac:dyDescent="0.3">
      <c r="B56" s="43" t="s">
        <v>116</v>
      </c>
      <c r="C56" s="52"/>
      <c r="D56" s="52"/>
      <c r="E56" s="52"/>
      <c r="F56" s="53"/>
      <c r="H56" s="49"/>
    </row>
    <row r="57" spans="1:8" ht="14.25" customHeight="1" x14ac:dyDescent="0.3">
      <c r="A57" s="185" t="s">
        <v>33</v>
      </c>
      <c r="B57" s="56" t="str">
        <f>Finanzplan!B57</f>
        <v>Eigene Einnahmen (Mitgliedsbeiträge, Unkostenbeiträge,…)</v>
      </c>
      <c r="C57" s="47"/>
      <c r="D57" s="47">
        <f>Finanzplan!E57</f>
        <v>0</v>
      </c>
      <c r="E57" s="47"/>
      <c r="F57" s="30" t="str">
        <f>IF(OR(D57=0,E57=0),"-",E57/D57*100-100)</f>
        <v>-</v>
      </c>
      <c r="G57" s="48"/>
      <c r="H57" s="49" t="str">
        <f>IF(ISBLANK(E57),"",IF(AND(OR(F57&gt;=10,F57&lt;=-10),OR((D57-E57)&gt;=1000,(D57-E57)&lt;=-1000)),IF(ISBLANK(G57),'|'!B$56,""),""))</f>
        <v/>
      </c>
    </row>
    <row r="58" spans="1:8" x14ac:dyDescent="0.3">
      <c r="A58" s="186"/>
      <c r="B58" s="56" t="str">
        <f>Finanzplan!B58</f>
        <v>Spenden</v>
      </c>
      <c r="C58" s="47"/>
      <c r="D58" s="47">
        <f>Finanzplan!E58</f>
        <v>0</v>
      </c>
      <c r="E58" s="47"/>
      <c r="F58" s="30" t="str">
        <f t="shared" ref="F58:F66" si="1">IF(OR(D58=0,E58=0),"-",E58/D58*100-100)</f>
        <v>-</v>
      </c>
      <c r="G58" s="48"/>
      <c r="H58" s="49" t="str">
        <f>IF(ISBLANK(E58),"",IF(AND(OR(F58&gt;=10,F58&lt;=-10),OR((D58-E58)&gt;=1000,(D58-E58)&lt;=-1000)),IF(ISBLANK(G58),'|'!B$56,""),""))</f>
        <v/>
      </c>
    </row>
    <row r="59" spans="1:8" x14ac:dyDescent="0.3">
      <c r="A59" s="186"/>
      <c r="B59" s="56" t="str">
        <f>Finanzplan!B59</f>
        <v>Sponsoring</v>
      </c>
      <c r="C59" s="47"/>
      <c r="D59" s="47">
        <f>Finanzplan!E59</f>
        <v>0</v>
      </c>
      <c r="E59" s="47"/>
      <c r="F59" s="30" t="str">
        <f t="shared" si="1"/>
        <v>-</v>
      </c>
      <c r="G59" s="48"/>
      <c r="H59" s="49" t="str">
        <f>IF(ISBLANK(E59),"",IF(AND(OR(F59&gt;=10,F59&lt;=-10),OR((D59-E59)&gt;=1000,(D59-E59)&lt;=-1000)),IF(ISBLANK(G59),'|'!B$56,""),""))</f>
        <v/>
      </c>
    </row>
    <row r="60" spans="1:8" x14ac:dyDescent="0.3">
      <c r="A60" s="186"/>
      <c r="B60" s="56" t="str">
        <f>Finanzplan!B60</f>
        <v>Auflösung Rücklagen/Rückstellungen</v>
      </c>
      <c r="C60" s="47"/>
      <c r="D60" s="47">
        <f>Finanzplan!E60</f>
        <v>0</v>
      </c>
      <c r="E60" s="47"/>
      <c r="F60" s="30" t="str">
        <f t="shared" si="1"/>
        <v>-</v>
      </c>
      <c r="G60" s="48"/>
      <c r="H60" s="49" t="str">
        <f>IF(ISBLANK(E60),"",IF(AND(OR(F60&gt;=10,F60&lt;=-10),OR((D60-E60)&gt;=1000,(D60-E60)&lt;=-1000)),IF(ISBLANK(G60),'|'!B$56,""),""))</f>
        <v/>
      </c>
    </row>
    <row r="61" spans="1:8" x14ac:dyDescent="0.3">
      <c r="A61" s="186"/>
      <c r="B61" s="37">
        <f>Finanzplan!B61</f>
        <v>0</v>
      </c>
      <c r="C61" s="47"/>
      <c r="D61" s="47">
        <f>Finanzplan!E61</f>
        <v>0</v>
      </c>
      <c r="E61" s="47"/>
      <c r="F61" s="30" t="str">
        <f t="shared" si="1"/>
        <v>-</v>
      </c>
      <c r="G61" s="48"/>
      <c r="H61" s="49" t="str">
        <f>IF(ISBLANK(E61),"",IF(AND(OR(F61&gt;=10,F61&lt;=-10),OR((D61-E61)&gt;=1000,(D61-E61)&lt;=-1000)),IF(ISBLANK(G61),'|'!B$56,""),""))</f>
        <v/>
      </c>
    </row>
    <row r="62" spans="1:8" x14ac:dyDescent="0.3">
      <c r="A62" s="186"/>
      <c r="B62" s="37">
        <f>Finanzplan!B62</f>
        <v>0</v>
      </c>
      <c r="C62" s="47"/>
      <c r="D62" s="47">
        <f>Finanzplan!E62</f>
        <v>0</v>
      </c>
      <c r="E62" s="47"/>
      <c r="F62" s="30" t="str">
        <f t="shared" si="1"/>
        <v>-</v>
      </c>
      <c r="G62" s="48"/>
      <c r="H62" s="49" t="str">
        <f>IF(ISBLANK(E62),"",IF(AND(OR(F62&gt;=10,F62&lt;=-10),OR((D62-E62)&gt;=1000,(D62-E62)&lt;=-1000)),IF(ISBLANK(G62),'|'!B$56,""),""))</f>
        <v/>
      </c>
    </row>
    <row r="63" spans="1:8" x14ac:dyDescent="0.3">
      <c r="A63" s="186"/>
      <c r="B63" s="37">
        <f>Finanzplan!B63</f>
        <v>0</v>
      </c>
      <c r="C63" s="47"/>
      <c r="D63" s="47">
        <f>Finanzplan!E63</f>
        <v>0</v>
      </c>
      <c r="E63" s="47"/>
      <c r="F63" s="30" t="str">
        <f t="shared" si="1"/>
        <v>-</v>
      </c>
      <c r="G63" s="48"/>
      <c r="H63" s="49" t="str">
        <f>IF(ISBLANK(E63),"",IF(AND(OR(F63&gt;=10,F63&lt;=-10),OR((D63-E63)&gt;=1000,(D63-E63)&lt;=-1000)),IF(ISBLANK(G63),'|'!B$56,""),""))</f>
        <v/>
      </c>
    </row>
    <row r="64" spans="1:8" x14ac:dyDescent="0.3">
      <c r="A64" s="186"/>
      <c r="B64" s="37">
        <f>Finanzplan!B64</f>
        <v>0</v>
      </c>
      <c r="C64" s="47"/>
      <c r="D64" s="47">
        <f>Finanzplan!E64</f>
        <v>0</v>
      </c>
      <c r="E64" s="47"/>
      <c r="F64" s="30" t="str">
        <f t="shared" si="1"/>
        <v>-</v>
      </c>
      <c r="G64" s="48"/>
      <c r="H64" s="49" t="str">
        <f>IF(ISBLANK(E64),"",IF(AND(OR(F64&gt;=10,F64&lt;=-10),OR((D64-E64)&gt;=1000,(D64-E64)&lt;=-1000)),IF(ISBLANK(G64),'|'!B$56,""),""))</f>
        <v/>
      </c>
    </row>
    <row r="65" spans="1:8" x14ac:dyDescent="0.3">
      <c r="A65" s="186"/>
      <c r="B65" s="37">
        <f>Finanzplan!B65</f>
        <v>0</v>
      </c>
      <c r="C65" s="47"/>
      <c r="D65" s="47">
        <f>Finanzplan!E65</f>
        <v>0</v>
      </c>
      <c r="E65" s="47"/>
      <c r="F65" s="30" t="str">
        <f t="shared" si="1"/>
        <v>-</v>
      </c>
      <c r="G65" s="48"/>
      <c r="H65" s="49" t="str">
        <f>IF(ISBLANK(E65),"",IF(AND(OR(F65&gt;=10,F65&lt;=-10),OR((D65-E65)&gt;=1000,(D65-E65)&lt;=-1000)),IF(ISBLANK(G65),'|'!B$56,""),""))</f>
        <v/>
      </c>
    </row>
    <row r="66" spans="1:8" x14ac:dyDescent="0.3">
      <c r="A66" s="187"/>
      <c r="B66" s="31" t="s">
        <v>24</v>
      </c>
      <c r="C66" s="32">
        <f ca="1">SUM(C57:OFFSET(C66,-1,0))</f>
        <v>0</v>
      </c>
      <c r="D66" s="32">
        <f ca="1">SUM(D57:OFFSET(D66,-1,0))</f>
        <v>0</v>
      </c>
      <c r="E66" s="32">
        <f ca="1">SUM(E57:OFFSET(E66,-1,0))</f>
        <v>0</v>
      </c>
      <c r="F66" s="30" t="str">
        <f t="shared" ca="1" si="1"/>
        <v>-</v>
      </c>
      <c r="G66" s="51"/>
      <c r="H66" s="49"/>
    </row>
    <row r="67" spans="1:8" x14ac:dyDescent="0.3">
      <c r="C67" s="52"/>
      <c r="D67" s="52"/>
      <c r="E67" s="52"/>
      <c r="F67" s="57"/>
      <c r="H67" s="49" t="str">
        <f>IF(ISBLANK(E67),"",IF(AND(OR(F67&gt;=10,F67&lt;=-10),OR((D67-E67)&gt;=1000,(D67-E67)&lt;=-1000)),IF(ISBLANK(G67),'|'!B$56,""),""))</f>
        <v/>
      </c>
    </row>
    <row r="68" spans="1:8" x14ac:dyDescent="0.3">
      <c r="B68" s="43" t="s">
        <v>117</v>
      </c>
      <c r="C68" s="52"/>
      <c r="D68" s="52"/>
      <c r="E68" s="52"/>
      <c r="F68" s="57"/>
      <c r="H68" s="49" t="str">
        <f>IF(ISBLANK(E68),"",IF(AND(OR(F68&gt;=10,F68&lt;=-10),OR((D68-E68)&gt;=1000,(D68-E68)&lt;=-1000)),IF(ISBLANK(G68),'|'!B$56,""),""))</f>
        <v/>
      </c>
    </row>
    <row r="69" spans="1:8" x14ac:dyDescent="0.3">
      <c r="A69" s="181" t="s">
        <v>33</v>
      </c>
      <c r="B69" s="56" t="str">
        <f>Finanzplan!B69</f>
        <v>EU</v>
      </c>
      <c r="C69" s="47"/>
      <c r="D69" s="47">
        <f>Finanzplan!E69</f>
        <v>0</v>
      </c>
      <c r="E69" s="47"/>
      <c r="F69" s="30" t="str">
        <f>IF(OR(D69=0,E69=0),"-",E69/D69*100-100)</f>
        <v>-</v>
      </c>
      <c r="G69" s="48"/>
      <c r="H69" s="49" t="str">
        <f>IF(ISBLANK(E69),"",IF(AND(OR(F69&gt;=10,F69&lt;=-10),OR((D69-E69)&gt;=1000,(D69-E69)&lt;=-1000)),IF(ISBLANK(G69),'|'!B$56,""),""))</f>
        <v/>
      </c>
    </row>
    <row r="70" spans="1:8" x14ac:dyDescent="0.3">
      <c r="A70" s="181"/>
      <c r="B70" s="56" t="str">
        <f>Finanzplan!B70</f>
        <v>Bundesministerium, bitte jedes Ministerium einzeln anführen</v>
      </c>
      <c r="C70" s="47"/>
      <c r="D70" s="47">
        <f>Finanzplan!E70</f>
        <v>0</v>
      </c>
      <c r="E70" s="47"/>
      <c r="F70" s="30" t="str">
        <f t="shared" ref="F70:F81" si="2">IF(OR(D70=0,E70=0),"-",E70/D70*100-100)</f>
        <v>-</v>
      </c>
      <c r="G70" s="48"/>
      <c r="H70" s="49" t="str">
        <f>IF(ISBLANK(E70),"",IF(AND(OR(F70&gt;=10,F70&lt;=-10),OR((D70-E70)&gt;=1000,(D70-E70)&lt;=-1000)),IF(ISBLANK(G70),'|'!B$56,""),""))</f>
        <v/>
      </c>
    </row>
    <row r="71" spans="1:8" x14ac:dyDescent="0.3">
      <c r="A71" s="181"/>
      <c r="B71" s="56" t="str">
        <f>Finanzplan!B71</f>
        <v>Stadt Wien (OHNE MA 13); bitte jede Magistratsabteilung einzeln anführen</v>
      </c>
      <c r="C71" s="47"/>
      <c r="D71" s="47">
        <f>Finanzplan!E71</f>
        <v>0</v>
      </c>
      <c r="E71" s="47"/>
      <c r="F71" s="30" t="str">
        <f t="shared" si="2"/>
        <v>-</v>
      </c>
      <c r="G71" s="48"/>
      <c r="H71" s="49" t="str">
        <f>IF(ISBLANK(E71),"",IF(AND(OR(F71&gt;=10,F71&lt;=-10),OR((D71-E71)&gt;=1000,(D71-E71)&lt;=-1000)),IF(ISBLANK(G71),'|'!B$56,""),""))</f>
        <v/>
      </c>
    </row>
    <row r="72" spans="1:8" x14ac:dyDescent="0.3">
      <c r="A72" s="181"/>
      <c r="B72" s="56" t="str">
        <f>Finanzplan!B72</f>
        <v>Bezirk, bitte den jeweiligen Bezirk anführen</v>
      </c>
      <c r="C72" s="47"/>
      <c r="D72" s="47">
        <f>Finanzplan!E72</f>
        <v>0</v>
      </c>
      <c r="E72" s="47"/>
      <c r="F72" s="30" t="str">
        <f t="shared" si="2"/>
        <v>-</v>
      </c>
      <c r="G72" s="48"/>
      <c r="H72" s="49" t="str">
        <f>IF(ISBLANK(E72),"",IF(AND(OR(F72&gt;=10,F72&lt;=-10),OR((D72-E72)&gt;=1000,(D72-E72)&lt;=-1000)),IF(ISBLANK(G72),'|'!B$56,""),""))</f>
        <v/>
      </c>
    </row>
    <row r="73" spans="1:8" x14ac:dyDescent="0.3">
      <c r="A73" s="181"/>
      <c r="B73" s="56" t="str">
        <f>Finanzplan!B73</f>
        <v>Sozialpartner</v>
      </c>
      <c r="C73" s="47"/>
      <c r="D73" s="47">
        <f>Finanzplan!E73</f>
        <v>0</v>
      </c>
      <c r="E73" s="47"/>
      <c r="F73" s="30" t="str">
        <f t="shared" si="2"/>
        <v>-</v>
      </c>
      <c r="G73" s="48"/>
      <c r="H73" s="49" t="str">
        <f>IF(ISBLANK(E73),"",IF(AND(OR(F73&gt;=10,F73&lt;=-10),OR((D73-E73)&gt;=1000,(D73-E73)&lt;=-1000)),IF(ISBLANK(G73),'|'!B$56,""),""))</f>
        <v/>
      </c>
    </row>
    <row r="74" spans="1:8" x14ac:dyDescent="0.3">
      <c r="A74" s="181"/>
      <c r="B74" s="56" t="str">
        <f>Finanzplan!B74</f>
        <v>Sonstige</v>
      </c>
      <c r="C74" s="47"/>
      <c r="D74" s="47">
        <f>Finanzplan!E74</f>
        <v>0</v>
      </c>
      <c r="E74" s="47"/>
      <c r="F74" s="30" t="str">
        <f t="shared" si="2"/>
        <v>-</v>
      </c>
      <c r="G74" s="48"/>
      <c r="H74" s="49" t="str">
        <f>IF(ISBLANK(E74),"",IF(AND(OR(F74&gt;=10,F74&lt;=-10),OR((D74-E74)&gt;=1000,(D74-E74)&lt;=-1000)),IF(ISBLANK(G74),'|'!B$56,""),""))</f>
        <v/>
      </c>
    </row>
    <row r="75" spans="1:8" x14ac:dyDescent="0.3">
      <c r="A75" s="181"/>
      <c r="B75" s="37">
        <f>Finanzplan!B75</f>
        <v>0</v>
      </c>
      <c r="C75" s="47"/>
      <c r="D75" s="47">
        <f>Finanzplan!E75</f>
        <v>0</v>
      </c>
      <c r="E75" s="47"/>
      <c r="F75" s="30" t="str">
        <f t="shared" si="2"/>
        <v>-</v>
      </c>
      <c r="G75" s="48"/>
      <c r="H75" s="49" t="str">
        <f>IF(ISBLANK(E75),"",IF(AND(OR(F75&gt;=10,F75&lt;=-10),OR((D75-E75)&gt;=1000,(D75-E75)&lt;=-1000)),IF(ISBLANK(G75),'|'!B$56,""),""))</f>
        <v/>
      </c>
    </row>
    <row r="76" spans="1:8" x14ac:dyDescent="0.3">
      <c r="A76" s="181"/>
      <c r="B76" s="37">
        <f>Finanzplan!B76</f>
        <v>0</v>
      </c>
      <c r="C76" s="47"/>
      <c r="D76" s="47">
        <f>Finanzplan!E76</f>
        <v>0</v>
      </c>
      <c r="E76" s="47"/>
      <c r="F76" s="30" t="str">
        <f t="shared" si="2"/>
        <v>-</v>
      </c>
      <c r="G76" s="48"/>
      <c r="H76" s="49" t="str">
        <f>IF(ISBLANK(E76),"",IF(AND(OR(F76&gt;=10,F76&lt;=-10),OR((D76-E76)&gt;=1000,(D76-E76)&lt;=-1000)),IF(ISBLANK(G76),'|'!B$56,""),""))</f>
        <v/>
      </c>
    </row>
    <row r="77" spans="1:8" x14ac:dyDescent="0.3">
      <c r="A77" s="181"/>
      <c r="B77" s="37">
        <f>Finanzplan!B77</f>
        <v>0</v>
      </c>
      <c r="C77" s="47"/>
      <c r="D77" s="47">
        <f>Finanzplan!E77</f>
        <v>0</v>
      </c>
      <c r="E77" s="47"/>
      <c r="F77" s="30" t="str">
        <f t="shared" si="2"/>
        <v>-</v>
      </c>
      <c r="G77" s="48"/>
      <c r="H77" s="49" t="str">
        <f>IF(ISBLANK(E77),"",IF(AND(OR(F77&gt;=10,F77&lt;=-10),OR((D77-E77)&gt;=1000,(D77-E77)&lt;=-1000)),IF(ISBLANK(G77),'|'!B$56,""),""))</f>
        <v/>
      </c>
    </row>
    <row r="78" spans="1:8" x14ac:dyDescent="0.3">
      <c r="A78" s="181"/>
      <c r="B78" s="37">
        <f>Finanzplan!B78</f>
        <v>0</v>
      </c>
      <c r="C78" s="47"/>
      <c r="D78" s="47">
        <f>Finanzplan!E78</f>
        <v>0</v>
      </c>
      <c r="E78" s="47"/>
      <c r="F78" s="30" t="str">
        <f t="shared" si="2"/>
        <v>-</v>
      </c>
      <c r="G78" s="48"/>
      <c r="H78" s="49" t="str">
        <f>IF(ISBLANK(E78),"",IF(AND(OR(F78&gt;=10,F78&lt;=-10),OR((D78-E78)&gt;=1000,(D78-E78)&lt;=-1000)),IF(ISBLANK(G78),'|'!B$56,""),""))</f>
        <v/>
      </c>
    </row>
    <row r="79" spans="1:8" x14ac:dyDescent="0.3">
      <c r="A79" s="181"/>
      <c r="B79" s="37">
        <f>Finanzplan!B79</f>
        <v>0</v>
      </c>
      <c r="C79" s="47"/>
      <c r="D79" s="47">
        <f>Finanzplan!E79</f>
        <v>0</v>
      </c>
      <c r="E79" s="47"/>
      <c r="F79" s="30" t="str">
        <f t="shared" si="2"/>
        <v>-</v>
      </c>
      <c r="G79" s="48"/>
      <c r="H79" s="49" t="str">
        <f>IF(ISBLANK(E79),"",IF(AND(OR(F79&gt;=10,F79&lt;=-10),OR((D79-E79)&gt;=1000,(D79-E79)&lt;=-1000)),IF(ISBLANK(G79),'|'!B$56,""),""))</f>
        <v/>
      </c>
    </row>
    <row r="80" spans="1:8" x14ac:dyDescent="0.3">
      <c r="A80" s="181"/>
      <c r="B80" s="56" t="s">
        <v>98</v>
      </c>
      <c r="C80" s="47"/>
      <c r="D80" s="47">
        <f ca="1">financialPlanFundingOverallPlan</f>
        <v>0</v>
      </c>
      <c r="E80" s="47"/>
      <c r="F80" s="30" t="str">
        <f t="shared" ca="1" si="2"/>
        <v>-</v>
      </c>
      <c r="G80" s="48"/>
      <c r="H80" s="49" t="str">
        <f>IF(ISBLANK(E80),"",IF(AND(OR(F80&gt;=10,F80&lt;=-10),OR((D80-E80)&gt;=1000,(D80-E80)&lt;=-1000)),IF(ISBLANK(G80),'|'!B$56,""),""))</f>
        <v/>
      </c>
    </row>
    <row r="81" spans="1:8" x14ac:dyDescent="0.3">
      <c r="A81" s="181"/>
      <c r="B81" s="31" t="s">
        <v>24</v>
      </c>
      <c r="C81" s="32">
        <f ca="1">SUM(C69:OFFSET(C81,-1,0))</f>
        <v>0</v>
      </c>
      <c r="D81" s="32">
        <f ca="1">SUM(D69:OFFSET(D81,-1,0))</f>
        <v>0</v>
      </c>
      <c r="E81" s="32">
        <f ca="1">SUM(E69:OFFSET(E81,-1,0))</f>
        <v>0</v>
      </c>
      <c r="F81" s="30" t="str">
        <f t="shared" ca="1" si="2"/>
        <v>-</v>
      </c>
      <c r="G81" s="155"/>
      <c r="H81" s="49"/>
    </row>
    <row r="82" spans="1:8" x14ac:dyDescent="0.3">
      <c r="C82" s="52"/>
      <c r="D82" s="52"/>
      <c r="E82" s="52"/>
      <c r="F82" s="57"/>
      <c r="H82" s="49"/>
    </row>
    <row r="83" spans="1:8" x14ac:dyDescent="0.3">
      <c r="B83" s="43" t="s">
        <v>34</v>
      </c>
      <c r="C83" s="52"/>
      <c r="D83" s="52"/>
      <c r="E83" s="52"/>
      <c r="F83" s="57"/>
      <c r="H83" s="49"/>
    </row>
    <row r="84" spans="1:8" x14ac:dyDescent="0.3">
      <c r="B84" s="31" t="s">
        <v>24</v>
      </c>
      <c r="C84" s="32">
        <f ca="1">C66+C81</f>
        <v>0</v>
      </c>
      <c r="D84" s="32">
        <f ca="1">D66+D81</f>
        <v>0</v>
      </c>
      <c r="E84" s="32">
        <f ca="1">E66+E81</f>
        <v>0</v>
      </c>
      <c r="F84" s="30" t="str">
        <f ca="1">IF(OR(D86=0,E86=0),"-",E86/D86*100-100)</f>
        <v>-</v>
      </c>
      <c r="G84" s="155"/>
      <c r="H84" s="49"/>
    </row>
    <row r="85" spans="1:8" x14ac:dyDescent="0.3">
      <c r="C85" s="52"/>
      <c r="D85" s="52"/>
      <c r="E85" s="52"/>
      <c r="F85" s="57"/>
      <c r="H85" s="49"/>
    </row>
    <row r="86" spans="1:8" x14ac:dyDescent="0.3">
      <c r="B86" s="79" t="s">
        <v>66</v>
      </c>
      <c r="C86" s="39">
        <f ca="1">C84-C51</f>
        <v>0</v>
      </c>
      <c r="D86" s="39">
        <f ca="1">D84-D51</f>
        <v>0</v>
      </c>
      <c r="E86" s="39">
        <f ca="1">E84-E51</f>
        <v>0</v>
      </c>
      <c r="F86" s="40" t="str">
        <f ca="1">IF(OR(D86=0,E86=0),"-",E86/D86*100-100)</f>
        <v>-</v>
      </c>
      <c r="G86" s="152"/>
      <c r="H86" s="49" t="str">
        <f ca="1">IF(OR(E86=0),"",IF(E86&lt;0,IF(ISBLANK(G86),'|'!B60,""),IF(Finanzbericht!E86&gt;1000,IF(ISBLANK(Finanzbericht!G86),'|'!B59,""),"")))</f>
        <v/>
      </c>
    </row>
    <row r="104" spans="4:8" hidden="1" x14ac:dyDescent="0.3">
      <c r="D104" s="42" t="s">
        <v>58</v>
      </c>
      <c r="H104" s="42" t="s">
        <v>72</v>
      </c>
    </row>
    <row r="105" spans="4:8" hidden="1" x14ac:dyDescent="0.3">
      <c r="D105" s="42" t="s">
        <v>59</v>
      </c>
    </row>
  </sheetData>
  <sheetProtection algorithmName="SHA-512" hashValue="PIsd0sd3xBIJB8M7/eQOQd5EY9g2TWpXdafXc1SUrdlmZSAOtdtapkpBCfUB4/l+zokAIJxr56FBOgqgqo4MYg==" saltValue="u2AuAHZoNuPKajIWWRpDUw==" spinCount="100000" sheet="1" objects="1" scenarios="1"/>
  <mergeCells count="14">
    <mergeCell ref="A69:A81"/>
    <mergeCell ref="A1:B1"/>
    <mergeCell ref="C1:G1"/>
    <mergeCell ref="A2:B2"/>
    <mergeCell ref="C2:G2"/>
    <mergeCell ref="A3:B3"/>
    <mergeCell ref="C3:G3"/>
    <mergeCell ref="A5:B5"/>
    <mergeCell ref="C5:G5"/>
    <mergeCell ref="A9:A42"/>
    <mergeCell ref="A45:A48"/>
    <mergeCell ref="A57:A66"/>
    <mergeCell ref="A4:B4"/>
    <mergeCell ref="C4:G4"/>
  </mergeCells>
  <pageMargins left="0.31496062992125984" right="0.31496062992125984" top="0.59055118110236227" bottom="0.59055118110236227" header="0.31496062992125984" footer="0.31496062992125984"/>
  <pageSetup paperSize="9" scale="91" fitToHeight="0" orientation="landscape" r:id="rId1"/>
  <headerFooter>
    <oddHeader>&amp;L&amp;A / &amp;D</oddHeader>
    <oddFooter>&amp;R&amp;P</oddFooter>
  </headerFooter>
  <rowBreaks count="1" manualBreakCount="1">
    <brk id="4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8" tint="0.39997558519241921"/>
    <pageSetUpPr fitToPage="1"/>
  </sheetPr>
  <dimension ref="A1:L68"/>
  <sheetViews>
    <sheetView zoomScale="90" zoomScaleNormal="90" workbookViewId="0">
      <selection activeCell="B28" sqref="B28"/>
    </sheetView>
  </sheetViews>
  <sheetFormatPr baseColWidth="10" defaultColWidth="11.453125" defaultRowHeight="14" x14ac:dyDescent="0.3"/>
  <cols>
    <col min="1" max="1" width="13" style="42" customWidth="1"/>
    <col min="2" max="2" width="37.1796875" style="42" customWidth="1"/>
    <col min="3" max="3" width="60" style="42" customWidth="1"/>
    <col min="4" max="4" width="21.81640625" style="42" customWidth="1"/>
    <col min="5" max="5" width="28.1796875" style="42" customWidth="1"/>
    <col min="6" max="6" width="13.1796875" style="42" customWidth="1"/>
    <col min="7" max="7" width="22.81640625" style="42" customWidth="1"/>
    <col min="8" max="8" width="26.54296875" style="42" customWidth="1"/>
    <col min="9" max="9" width="21.453125" style="42" bestFit="1" customWidth="1"/>
    <col min="10" max="10" width="11.453125" style="42"/>
    <col min="11" max="11" width="15.81640625" style="42" customWidth="1"/>
    <col min="12" max="12" width="15.54296875" style="42" customWidth="1"/>
    <col min="13" max="16384" width="11.453125" style="42"/>
  </cols>
  <sheetData>
    <row r="1" spans="1:12" ht="14.5" thickBot="1" x14ac:dyDescent="0.35"/>
    <row r="2" spans="1:12" ht="14.5" thickBot="1" x14ac:dyDescent="0.35">
      <c r="A2" s="2"/>
      <c r="B2" s="2"/>
      <c r="C2" s="2"/>
      <c r="D2" s="2"/>
      <c r="E2" s="2"/>
      <c r="F2" s="2"/>
      <c r="G2" s="2"/>
      <c r="H2" s="2"/>
      <c r="I2" s="205" t="str">
        <f>Finanzbericht!$C$5 &amp; " (Plan)"</f>
        <v>2024/2025 (Plan)</v>
      </c>
      <c r="J2" s="230"/>
      <c r="K2" s="228" t="str">
        <f>"Vergleich Plan/Ist " &amp;Finanzbericht!$C$5</f>
        <v>Vergleich Plan/Ist 2024/2025</v>
      </c>
      <c r="L2" s="229"/>
    </row>
    <row r="3" spans="1:12" s="45" customFormat="1" ht="44.25" customHeight="1" thickBot="1" x14ac:dyDescent="0.35">
      <c r="A3" s="13"/>
      <c r="B3" s="60" t="s">
        <v>16</v>
      </c>
      <c r="C3" s="61" t="s">
        <v>102</v>
      </c>
      <c r="D3" s="207" t="s">
        <v>17</v>
      </c>
      <c r="E3" s="208"/>
      <c r="F3" s="61" t="str">
        <f>"W-ST " &amp;Finanzbericht!$C$5&amp; " (Ist)"</f>
        <v>W-ST 2024/2025 (Ist)</v>
      </c>
      <c r="G3" s="62" t="s">
        <v>71</v>
      </c>
      <c r="H3" s="61" t="str">
        <f>"Lohnkosten inkl. LNK " &amp;Finanzbericht!$C$5&amp; " (Ist)"</f>
        <v>Lohnkosten inkl. LNK 2024/2025 (Ist)</v>
      </c>
      <c r="I3" s="64" t="str">
        <f>"Lohnkosten inkl. LNK " &amp;Finanzbericht!$C$5&amp; " (Plan)"</f>
        <v>Lohnkosten inkl. LNK 2024/2025 (Plan)</v>
      </c>
      <c r="J3" s="97" t="str">
        <f>"W-ST " &amp; Finanzbericht!$C$5 &amp; " (Plan)"</f>
        <v>W-ST 2024/2025 (Plan)</v>
      </c>
      <c r="K3" s="66" t="s">
        <v>55</v>
      </c>
      <c r="L3" s="67" t="s">
        <v>49</v>
      </c>
    </row>
    <row r="4" spans="1:12" ht="15" customHeight="1" x14ac:dyDescent="0.3">
      <c r="A4" s="189" t="s">
        <v>14</v>
      </c>
      <c r="B4" s="101"/>
      <c r="C4" s="102"/>
      <c r="D4" s="226"/>
      <c r="E4" s="227"/>
      <c r="F4" s="103"/>
      <c r="G4" s="104"/>
      <c r="H4" s="105"/>
      <c r="I4" s="106"/>
      <c r="J4" s="107"/>
      <c r="K4" s="108">
        <f>H4-I4</f>
        <v>0</v>
      </c>
      <c r="L4" s="200"/>
    </row>
    <row r="5" spans="1:12" x14ac:dyDescent="0.3">
      <c r="A5" s="190"/>
      <c r="B5" s="109"/>
      <c r="C5" s="110"/>
      <c r="D5" s="226"/>
      <c r="E5" s="227"/>
      <c r="F5" s="111"/>
      <c r="G5" s="112"/>
      <c r="H5" s="113"/>
      <c r="I5" s="114"/>
      <c r="J5" s="115"/>
      <c r="K5" s="108">
        <f t="shared" ref="K5:K19" si="0">H5-I5</f>
        <v>0</v>
      </c>
      <c r="L5" s="201"/>
    </row>
    <row r="6" spans="1:12" x14ac:dyDescent="0.3">
      <c r="A6" s="190"/>
      <c r="B6" s="109"/>
      <c r="C6" s="110"/>
      <c r="D6" s="226"/>
      <c r="E6" s="227"/>
      <c r="F6" s="111"/>
      <c r="G6" s="112"/>
      <c r="H6" s="113"/>
      <c r="I6" s="114"/>
      <c r="J6" s="115"/>
      <c r="K6" s="108">
        <f t="shared" si="0"/>
        <v>0</v>
      </c>
      <c r="L6" s="201"/>
    </row>
    <row r="7" spans="1:12" x14ac:dyDescent="0.3">
      <c r="A7" s="190"/>
      <c r="B7" s="109"/>
      <c r="C7" s="110"/>
      <c r="D7" s="226"/>
      <c r="E7" s="227"/>
      <c r="F7" s="111"/>
      <c r="G7" s="112"/>
      <c r="H7" s="113"/>
      <c r="I7" s="114"/>
      <c r="J7" s="115"/>
      <c r="K7" s="108">
        <f t="shared" si="0"/>
        <v>0</v>
      </c>
      <c r="L7" s="201"/>
    </row>
    <row r="8" spans="1:12" x14ac:dyDescent="0.3">
      <c r="A8" s="190"/>
      <c r="B8" s="109"/>
      <c r="C8" s="110"/>
      <c r="D8" s="222"/>
      <c r="E8" s="223"/>
      <c r="F8" s="111"/>
      <c r="G8" s="112"/>
      <c r="H8" s="113"/>
      <c r="I8" s="114"/>
      <c r="J8" s="115"/>
      <c r="K8" s="108">
        <f t="shared" si="0"/>
        <v>0</v>
      </c>
      <c r="L8" s="201"/>
    </row>
    <row r="9" spans="1:12" x14ac:dyDescent="0.3">
      <c r="A9" s="190"/>
      <c r="B9" s="109"/>
      <c r="C9" s="110"/>
      <c r="D9" s="224"/>
      <c r="E9" s="225"/>
      <c r="F9" s="111"/>
      <c r="G9" s="112"/>
      <c r="H9" s="113"/>
      <c r="I9" s="114"/>
      <c r="J9" s="115"/>
      <c r="K9" s="108">
        <f t="shared" si="0"/>
        <v>0</v>
      </c>
      <c r="L9" s="201"/>
    </row>
    <row r="10" spans="1:12" x14ac:dyDescent="0.3">
      <c r="A10" s="190"/>
      <c r="B10" s="109"/>
      <c r="C10" s="110"/>
      <c r="D10" s="226"/>
      <c r="E10" s="227"/>
      <c r="F10" s="111"/>
      <c r="G10" s="112"/>
      <c r="H10" s="113"/>
      <c r="I10" s="114"/>
      <c r="J10" s="115"/>
      <c r="K10" s="108">
        <f t="shared" si="0"/>
        <v>0</v>
      </c>
      <c r="L10" s="201"/>
    </row>
    <row r="11" spans="1:12" x14ac:dyDescent="0.3">
      <c r="A11" s="190"/>
      <c r="B11" s="109"/>
      <c r="C11" s="110"/>
      <c r="D11" s="226"/>
      <c r="E11" s="227"/>
      <c r="F11" s="111"/>
      <c r="G11" s="112"/>
      <c r="H11" s="113"/>
      <c r="I11" s="114"/>
      <c r="J11" s="115"/>
      <c r="K11" s="108">
        <f t="shared" si="0"/>
        <v>0</v>
      </c>
      <c r="L11" s="201"/>
    </row>
    <row r="12" spans="1:12" x14ac:dyDescent="0.3">
      <c r="A12" s="190"/>
      <c r="B12" s="109"/>
      <c r="C12" s="110"/>
      <c r="D12" s="226"/>
      <c r="E12" s="227"/>
      <c r="F12" s="111"/>
      <c r="G12" s="112"/>
      <c r="H12" s="113"/>
      <c r="I12" s="114"/>
      <c r="J12" s="115"/>
      <c r="K12" s="108">
        <f t="shared" si="0"/>
        <v>0</v>
      </c>
      <c r="L12" s="201"/>
    </row>
    <row r="13" spans="1:12" x14ac:dyDescent="0.3">
      <c r="A13" s="190"/>
      <c r="B13" s="157"/>
      <c r="C13" s="158"/>
      <c r="D13" s="226"/>
      <c r="E13" s="227"/>
      <c r="F13" s="159"/>
      <c r="G13" s="160"/>
      <c r="H13" s="145"/>
      <c r="I13" s="121"/>
      <c r="J13" s="122"/>
      <c r="K13" s="108">
        <f t="shared" si="0"/>
        <v>0</v>
      </c>
      <c r="L13" s="202"/>
    </row>
    <row r="14" spans="1:12" x14ac:dyDescent="0.3">
      <c r="A14" s="190"/>
      <c r="B14" s="157"/>
      <c r="C14" s="158"/>
      <c r="D14" s="226"/>
      <c r="E14" s="227"/>
      <c r="F14" s="159"/>
      <c r="G14" s="160"/>
      <c r="H14" s="145"/>
      <c r="I14" s="121"/>
      <c r="J14" s="122"/>
      <c r="K14" s="108">
        <f t="shared" si="0"/>
        <v>0</v>
      </c>
      <c r="L14" s="202"/>
    </row>
    <row r="15" spans="1:12" x14ac:dyDescent="0.3">
      <c r="A15" s="190"/>
      <c r="B15" s="157"/>
      <c r="C15" s="158"/>
      <c r="D15" s="226"/>
      <c r="E15" s="227"/>
      <c r="F15" s="159"/>
      <c r="G15" s="160"/>
      <c r="H15" s="145"/>
      <c r="I15" s="121"/>
      <c r="J15" s="122"/>
      <c r="K15" s="108">
        <f t="shared" si="0"/>
        <v>0</v>
      </c>
      <c r="L15" s="202"/>
    </row>
    <row r="16" spans="1:12" x14ac:dyDescent="0.3">
      <c r="A16" s="190"/>
      <c r="B16" s="157"/>
      <c r="C16" s="158"/>
      <c r="D16" s="226"/>
      <c r="E16" s="227"/>
      <c r="F16" s="159"/>
      <c r="G16" s="160"/>
      <c r="H16" s="145"/>
      <c r="I16" s="121"/>
      <c r="J16" s="122"/>
      <c r="K16" s="108">
        <f t="shared" si="0"/>
        <v>0</v>
      </c>
      <c r="L16" s="202"/>
    </row>
    <row r="17" spans="1:12" x14ac:dyDescent="0.3">
      <c r="A17" s="190"/>
      <c r="B17" s="157"/>
      <c r="C17" s="158"/>
      <c r="D17" s="226"/>
      <c r="E17" s="227"/>
      <c r="F17" s="159"/>
      <c r="G17" s="160"/>
      <c r="H17" s="145"/>
      <c r="I17" s="121"/>
      <c r="J17" s="122"/>
      <c r="K17" s="108">
        <f t="shared" si="0"/>
        <v>0</v>
      </c>
      <c r="L17" s="202"/>
    </row>
    <row r="18" spans="1:12" x14ac:dyDescent="0.3">
      <c r="A18" s="190"/>
      <c r="B18" s="157"/>
      <c r="C18" s="158"/>
      <c r="D18" s="226"/>
      <c r="E18" s="227"/>
      <c r="F18" s="159"/>
      <c r="G18" s="160"/>
      <c r="H18" s="145"/>
      <c r="I18" s="121"/>
      <c r="J18" s="122"/>
      <c r="K18" s="108">
        <f t="shared" si="0"/>
        <v>0</v>
      </c>
      <c r="L18" s="202"/>
    </row>
    <row r="19" spans="1:12" ht="14.5" thickBot="1" x14ac:dyDescent="0.35">
      <c r="A19" s="191"/>
      <c r="B19" s="116"/>
      <c r="C19" s="117"/>
      <c r="D19" s="231"/>
      <c r="E19" s="232"/>
      <c r="F19" s="119"/>
      <c r="G19" s="119"/>
      <c r="H19" s="120"/>
      <c r="I19" s="121"/>
      <c r="J19" s="122"/>
      <c r="K19" s="108">
        <f t="shared" si="0"/>
        <v>0</v>
      </c>
      <c r="L19" s="202"/>
    </row>
    <row r="20" spans="1:12" ht="14.5" thickBot="1" x14ac:dyDescent="0.35">
      <c r="A20" s="192" t="s">
        <v>19</v>
      </c>
      <c r="B20" s="193"/>
      <c r="C20" s="193"/>
      <c r="D20" s="193"/>
      <c r="E20" s="193"/>
      <c r="F20" s="123">
        <f>SUM(F4:F19)</f>
        <v>0</v>
      </c>
      <c r="G20" s="123"/>
      <c r="H20" s="68">
        <f>SUM(H4:H19)</f>
        <v>0</v>
      </c>
      <c r="I20" s="124">
        <f>SUM(I4:I19)</f>
        <v>0</v>
      </c>
      <c r="J20" s="125">
        <f>SUM(J4:J19)</f>
        <v>0</v>
      </c>
      <c r="K20" s="126">
        <f>H20-I20</f>
        <v>0</v>
      </c>
      <c r="L20" s="69" t="str">
        <f>IF(OR(I20=0,H20=0),"-",H20/I20*100-100)</f>
        <v>-</v>
      </c>
    </row>
    <row r="21" spans="1:12" x14ac:dyDescent="0.3">
      <c r="A21" s="176"/>
      <c r="B21" s="176"/>
      <c r="C21" s="176"/>
      <c r="D21" s="176"/>
      <c r="E21" s="176"/>
      <c r="F21" s="43"/>
      <c r="G21" s="43"/>
      <c r="H21" s="83"/>
      <c r="I21" s="196"/>
      <c r="J21" s="196"/>
      <c r="K21" s="70"/>
      <c r="L21" s="71"/>
    </row>
    <row r="22" spans="1:12" ht="14.5" thickBot="1" x14ac:dyDescent="0.35">
      <c r="A22" s="72"/>
      <c r="B22" s="72"/>
      <c r="C22" s="72"/>
      <c r="D22" s="72"/>
      <c r="E22" s="72"/>
      <c r="F22" s="43"/>
      <c r="G22" s="43"/>
      <c r="H22" s="73"/>
      <c r="I22" s="71"/>
      <c r="K22" s="70"/>
      <c r="L22" s="71"/>
    </row>
    <row r="23" spans="1:12" ht="14.5" thickBot="1" x14ac:dyDescent="0.35">
      <c r="B23" s="2"/>
      <c r="C23" s="2"/>
      <c r="D23" s="2"/>
      <c r="E23" s="2"/>
      <c r="F23" s="2"/>
      <c r="G23" s="2"/>
      <c r="H23" s="2"/>
      <c r="I23" s="205" t="str">
        <f>Finanzbericht!$C$5 &amp; " (Plan)"</f>
        <v>2024/2025 (Plan)</v>
      </c>
      <c r="J23" s="230"/>
      <c r="K23" s="228" t="str">
        <f>"Vergleich Plan/Ist " &amp;Finanzbericht!$C$5</f>
        <v>Vergleich Plan/Ist 2024/2025</v>
      </c>
      <c r="L23" s="229"/>
    </row>
    <row r="24" spans="1:12" ht="43.5" customHeight="1" thickBot="1" x14ac:dyDescent="0.35">
      <c r="B24" s="74" t="s">
        <v>16</v>
      </c>
      <c r="C24" s="75" t="s">
        <v>102</v>
      </c>
      <c r="D24" s="63" t="s">
        <v>91</v>
      </c>
      <c r="E24" s="75" t="s">
        <v>17</v>
      </c>
      <c r="F24" s="61" t="str">
        <f>"W-ST " &amp;Finanzbericht!$C$5&amp; " (Ist)"</f>
        <v>W-ST 2024/2025 (Ist)</v>
      </c>
      <c r="G24" s="62" t="s">
        <v>71</v>
      </c>
      <c r="H24" s="61" t="str">
        <f>"Lohnkosten inkl. LNK " &amp;Finanzbericht!$C$5&amp; " (Ist)"</f>
        <v>Lohnkosten inkl. LNK 2024/2025 (Ist)</v>
      </c>
      <c r="I24" s="64" t="str">
        <f>"Lohnkosten inkl. LNK " &amp;Finanzbericht!$C$5&amp; " (Plan)"</f>
        <v>Lohnkosten inkl. LNK 2024/2025 (Plan)</v>
      </c>
      <c r="J24" s="97" t="str">
        <f>"W-ST " &amp; Finanzbericht!$C$5 &amp; " (Plan)"</f>
        <v>W-ST 2024/2025 (Plan)</v>
      </c>
      <c r="K24" s="66" t="s">
        <v>55</v>
      </c>
      <c r="L24" s="76" t="s">
        <v>49</v>
      </c>
    </row>
    <row r="25" spans="1:12" ht="15" customHeight="1" x14ac:dyDescent="0.3">
      <c r="A25" s="189" t="s">
        <v>91</v>
      </c>
      <c r="B25" s="127"/>
      <c r="C25" s="128"/>
      <c r="D25" s="128"/>
      <c r="E25" s="129"/>
      <c r="F25" s="130"/>
      <c r="G25" s="130"/>
      <c r="H25" s="131"/>
      <c r="I25" s="106"/>
      <c r="J25" s="107"/>
      <c r="K25" s="108">
        <f>H25-I25</f>
        <v>0</v>
      </c>
      <c r="L25" s="203"/>
    </row>
    <row r="26" spans="1:12" x14ac:dyDescent="0.3">
      <c r="A26" s="190"/>
      <c r="B26" s="132"/>
      <c r="C26" s="133"/>
      <c r="D26" s="133"/>
      <c r="E26" s="134"/>
      <c r="F26" s="112"/>
      <c r="G26" s="112"/>
      <c r="H26" s="113"/>
      <c r="I26" s="114"/>
      <c r="J26" s="115"/>
      <c r="K26" s="108">
        <f t="shared" ref="K26:K66" si="1">H26-I26</f>
        <v>0</v>
      </c>
      <c r="L26" s="204"/>
    </row>
    <row r="27" spans="1:12" x14ac:dyDescent="0.3">
      <c r="A27" s="190"/>
      <c r="B27" s="132"/>
      <c r="C27" s="133"/>
      <c r="D27" s="133"/>
      <c r="E27" s="135"/>
      <c r="F27" s="112"/>
      <c r="G27" s="112"/>
      <c r="H27" s="113"/>
      <c r="I27" s="114"/>
      <c r="J27" s="115"/>
      <c r="K27" s="108">
        <f t="shared" si="1"/>
        <v>0</v>
      </c>
      <c r="L27" s="204"/>
    </row>
    <row r="28" spans="1:12" x14ac:dyDescent="0.3">
      <c r="A28" s="190"/>
      <c r="B28" s="132"/>
      <c r="C28" s="133"/>
      <c r="D28" s="133"/>
      <c r="E28" s="134"/>
      <c r="F28" s="112"/>
      <c r="G28" s="112"/>
      <c r="H28" s="113"/>
      <c r="I28" s="114"/>
      <c r="J28" s="115"/>
      <c r="K28" s="108">
        <f t="shared" si="1"/>
        <v>0</v>
      </c>
      <c r="L28" s="204"/>
    </row>
    <row r="29" spans="1:12" x14ac:dyDescent="0.3">
      <c r="A29" s="190"/>
      <c r="B29" s="132"/>
      <c r="C29" s="152"/>
      <c r="D29" s="133"/>
      <c r="E29" s="134"/>
      <c r="F29" s="112"/>
      <c r="G29" s="112"/>
      <c r="H29" s="113"/>
      <c r="I29" s="114"/>
      <c r="J29" s="115"/>
      <c r="K29" s="108">
        <f t="shared" si="1"/>
        <v>0</v>
      </c>
      <c r="L29" s="204"/>
    </row>
    <row r="30" spans="1:12" x14ac:dyDescent="0.3">
      <c r="A30" s="190"/>
      <c r="B30" s="132"/>
      <c r="C30" s="133"/>
      <c r="D30" s="133"/>
      <c r="E30" s="134"/>
      <c r="F30" s="112"/>
      <c r="G30" s="112"/>
      <c r="H30" s="113"/>
      <c r="I30" s="114"/>
      <c r="J30" s="115"/>
      <c r="K30" s="108">
        <f t="shared" si="1"/>
        <v>0</v>
      </c>
      <c r="L30" s="204"/>
    </row>
    <row r="31" spans="1:12" x14ac:dyDescent="0.3">
      <c r="A31" s="190"/>
      <c r="B31" s="132"/>
      <c r="C31" s="133"/>
      <c r="D31" s="133"/>
      <c r="E31" s="134"/>
      <c r="F31" s="112"/>
      <c r="G31" s="112"/>
      <c r="H31" s="113"/>
      <c r="I31" s="114"/>
      <c r="J31" s="115"/>
      <c r="K31" s="108">
        <f t="shared" si="1"/>
        <v>0</v>
      </c>
      <c r="L31" s="204"/>
    </row>
    <row r="32" spans="1:12" x14ac:dyDescent="0.3">
      <c r="A32" s="190"/>
      <c r="B32" s="132"/>
      <c r="C32" s="133"/>
      <c r="D32" s="133"/>
      <c r="E32" s="134"/>
      <c r="F32" s="112"/>
      <c r="G32" s="112"/>
      <c r="H32" s="113"/>
      <c r="I32" s="114"/>
      <c r="J32" s="115"/>
      <c r="K32" s="108">
        <f t="shared" si="1"/>
        <v>0</v>
      </c>
      <c r="L32" s="204"/>
    </row>
    <row r="33" spans="1:12" x14ac:dyDescent="0.3">
      <c r="A33" s="190"/>
      <c r="B33" s="132"/>
      <c r="C33" s="133"/>
      <c r="D33" s="133"/>
      <c r="E33" s="134"/>
      <c r="F33" s="112"/>
      <c r="G33" s="112"/>
      <c r="H33" s="113"/>
      <c r="I33" s="114"/>
      <c r="J33" s="115"/>
      <c r="K33" s="108">
        <f t="shared" si="1"/>
        <v>0</v>
      </c>
      <c r="L33" s="204"/>
    </row>
    <row r="34" spans="1:12" x14ac:dyDescent="0.3">
      <c r="A34" s="190"/>
      <c r="B34" s="132"/>
      <c r="C34" s="133"/>
      <c r="D34" s="133"/>
      <c r="E34" s="134"/>
      <c r="F34" s="112"/>
      <c r="G34" s="112"/>
      <c r="H34" s="113"/>
      <c r="I34" s="114"/>
      <c r="J34" s="115"/>
      <c r="K34" s="108">
        <f t="shared" si="1"/>
        <v>0</v>
      </c>
      <c r="L34" s="204"/>
    </row>
    <row r="35" spans="1:12" x14ac:dyDescent="0.3">
      <c r="A35" s="190"/>
      <c r="B35" s="132"/>
      <c r="C35" s="133"/>
      <c r="D35" s="133"/>
      <c r="E35" s="134"/>
      <c r="F35" s="112"/>
      <c r="G35" s="112"/>
      <c r="H35" s="113"/>
      <c r="I35" s="114"/>
      <c r="J35" s="115"/>
      <c r="K35" s="108">
        <f t="shared" si="1"/>
        <v>0</v>
      </c>
      <c r="L35" s="204"/>
    </row>
    <row r="36" spans="1:12" x14ac:dyDescent="0.3">
      <c r="A36" s="190"/>
      <c r="B36" s="132"/>
      <c r="C36" s="133"/>
      <c r="D36" s="133"/>
      <c r="E36" s="134"/>
      <c r="F36" s="112"/>
      <c r="G36" s="112"/>
      <c r="H36" s="113"/>
      <c r="I36" s="114"/>
      <c r="J36" s="115"/>
      <c r="K36" s="108">
        <f t="shared" si="1"/>
        <v>0</v>
      </c>
      <c r="L36" s="204"/>
    </row>
    <row r="37" spans="1:12" x14ac:dyDescent="0.3">
      <c r="A37" s="190"/>
      <c r="B37" s="132"/>
      <c r="C37" s="133"/>
      <c r="D37" s="133"/>
      <c r="E37" s="134"/>
      <c r="F37" s="112"/>
      <c r="G37" s="112"/>
      <c r="H37" s="113"/>
      <c r="I37" s="114"/>
      <c r="J37" s="115"/>
      <c r="K37" s="108">
        <f t="shared" si="1"/>
        <v>0</v>
      </c>
      <c r="L37" s="204"/>
    </row>
    <row r="38" spans="1:12" x14ac:dyDescent="0.3">
      <c r="A38" s="190"/>
      <c r="B38" s="132"/>
      <c r="C38" s="133"/>
      <c r="D38" s="133"/>
      <c r="E38" s="134"/>
      <c r="F38" s="112"/>
      <c r="G38" s="112"/>
      <c r="H38" s="113"/>
      <c r="I38" s="114"/>
      <c r="J38" s="115"/>
      <c r="K38" s="108">
        <f t="shared" si="1"/>
        <v>0</v>
      </c>
      <c r="L38" s="204"/>
    </row>
    <row r="39" spans="1:12" x14ac:dyDescent="0.3">
      <c r="A39" s="190"/>
      <c r="B39" s="132"/>
      <c r="C39" s="133"/>
      <c r="D39" s="133"/>
      <c r="E39" s="134"/>
      <c r="F39" s="112"/>
      <c r="G39" s="112"/>
      <c r="H39" s="113"/>
      <c r="I39" s="114"/>
      <c r="J39" s="115"/>
      <c r="K39" s="108">
        <f t="shared" si="1"/>
        <v>0</v>
      </c>
      <c r="L39" s="204"/>
    </row>
    <row r="40" spans="1:12" x14ac:dyDescent="0.3">
      <c r="A40" s="190"/>
      <c r="B40" s="132"/>
      <c r="C40" s="133"/>
      <c r="D40" s="133"/>
      <c r="E40" s="134"/>
      <c r="F40" s="112"/>
      <c r="G40" s="112"/>
      <c r="H40" s="113"/>
      <c r="I40" s="114"/>
      <c r="J40" s="115"/>
      <c r="K40" s="108">
        <f t="shared" si="1"/>
        <v>0</v>
      </c>
      <c r="L40" s="204"/>
    </row>
    <row r="41" spans="1:12" x14ac:dyDescent="0.3">
      <c r="A41" s="190"/>
      <c r="B41" s="132"/>
      <c r="C41" s="133"/>
      <c r="D41" s="133"/>
      <c r="E41" s="134"/>
      <c r="F41" s="112"/>
      <c r="G41" s="112"/>
      <c r="H41" s="113"/>
      <c r="I41" s="114"/>
      <c r="J41" s="115"/>
      <c r="K41" s="108">
        <f t="shared" si="1"/>
        <v>0</v>
      </c>
      <c r="L41" s="204"/>
    </row>
    <row r="42" spans="1:12" x14ac:dyDescent="0.3">
      <c r="A42" s="190"/>
      <c r="B42" s="132"/>
      <c r="C42" s="133"/>
      <c r="D42" s="133"/>
      <c r="E42" s="134"/>
      <c r="F42" s="112"/>
      <c r="G42" s="112"/>
      <c r="H42" s="113"/>
      <c r="I42" s="114"/>
      <c r="J42" s="115"/>
      <c r="K42" s="108">
        <f t="shared" si="1"/>
        <v>0</v>
      </c>
      <c r="L42" s="204"/>
    </row>
    <row r="43" spans="1:12" x14ac:dyDescent="0.3">
      <c r="A43" s="190"/>
      <c r="B43" s="132"/>
      <c r="C43" s="133"/>
      <c r="D43" s="133"/>
      <c r="E43" s="134"/>
      <c r="F43" s="112"/>
      <c r="G43" s="112"/>
      <c r="H43" s="113"/>
      <c r="I43" s="114"/>
      <c r="J43" s="115"/>
      <c r="K43" s="108">
        <f t="shared" si="1"/>
        <v>0</v>
      </c>
      <c r="L43" s="204"/>
    </row>
    <row r="44" spans="1:12" x14ac:dyDescent="0.3">
      <c r="A44" s="190"/>
      <c r="B44" s="132"/>
      <c r="C44" s="133"/>
      <c r="D44" s="133"/>
      <c r="E44" s="134"/>
      <c r="F44" s="112"/>
      <c r="G44" s="112"/>
      <c r="H44" s="113"/>
      <c r="I44" s="114"/>
      <c r="J44" s="115"/>
      <c r="K44" s="108">
        <f t="shared" si="1"/>
        <v>0</v>
      </c>
      <c r="L44" s="204"/>
    </row>
    <row r="45" spans="1:12" x14ac:dyDescent="0.3">
      <c r="A45" s="190"/>
      <c r="B45" s="132"/>
      <c r="C45" s="133"/>
      <c r="D45" s="133"/>
      <c r="E45" s="134"/>
      <c r="F45" s="112"/>
      <c r="G45" s="112"/>
      <c r="H45" s="113"/>
      <c r="I45" s="114"/>
      <c r="J45" s="115"/>
      <c r="K45" s="108">
        <f t="shared" si="1"/>
        <v>0</v>
      </c>
      <c r="L45" s="204"/>
    </row>
    <row r="46" spans="1:12" x14ac:dyDescent="0.3">
      <c r="A46" s="190"/>
      <c r="B46" s="132"/>
      <c r="C46" s="133"/>
      <c r="D46" s="133"/>
      <c r="E46" s="134"/>
      <c r="F46" s="112"/>
      <c r="G46" s="112"/>
      <c r="H46" s="113"/>
      <c r="I46" s="114"/>
      <c r="J46" s="115"/>
      <c r="K46" s="108">
        <f t="shared" si="1"/>
        <v>0</v>
      </c>
      <c r="L46" s="204"/>
    </row>
    <row r="47" spans="1:12" x14ac:dyDescent="0.3">
      <c r="A47" s="190"/>
      <c r="B47" s="132"/>
      <c r="C47" s="133"/>
      <c r="D47" s="133"/>
      <c r="E47" s="134"/>
      <c r="F47" s="112"/>
      <c r="G47" s="112"/>
      <c r="H47" s="113"/>
      <c r="I47" s="114"/>
      <c r="J47" s="115"/>
      <c r="K47" s="108">
        <f t="shared" si="1"/>
        <v>0</v>
      </c>
      <c r="L47" s="204"/>
    </row>
    <row r="48" spans="1:12" x14ac:dyDescent="0.3">
      <c r="A48" s="190"/>
      <c r="B48" s="132"/>
      <c r="C48" s="133"/>
      <c r="D48" s="133"/>
      <c r="E48" s="134"/>
      <c r="F48" s="112"/>
      <c r="G48" s="112"/>
      <c r="H48" s="113"/>
      <c r="I48" s="114"/>
      <c r="J48" s="115"/>
      <c r="K48" s="108">
        <f t="shared" si="1"/>
        <v>0</v>
      </c>
      <c r="L48" s="204"/>
    </row>
    <row r="49" spans="1:12" x14ac:dyDescent="0.3">
      <c r="A49" s="190"/>
      <c r="B49" s="132"/>
      <c r="C49" s="133"/>
      <c r="D49" s="133"/>
      <c r="E49" s="134"/>
      <c r="F49" s="112"/>
      <c r="G49" s="112"/>
      <c r="H49" s="113"/>
      <c r="I49" s="114"/>
      <c r="J49" s="115"/>
      <c r="K49" s="108">
        <f t="shared" si="1"/>
        <v>0</v>
      </c>
      <c r="L49" s="204"/>
    </row>
    <row r="50" spans="1:12" x14ac:dyDescent="0.3">
      <c r="A50" s="190"/>
      <c r="B50" s="132"/>
      <c r="C50" s="133"/>
      <c r="D50" s="133"/>
      <c r="E50" s="134"/>
      <c r="F50" s="137"/>
      <c r="G50" s="137"/>
      <c r="H50" s="113"/>
      <c r="I50" s="114"/>
      <c r="J50" s="138"/>
      <c r="K50" s="108">
        <f t="shared" si="1"/>
        <v>0</v>
      </c>
      <c r="L50" s="204"/>
    </row>
    <row r="51" spans="1:12" x14ac:dyDescent="0.3">
      <c r="A51" s="190"/>
      <c r="B51" s="132"/>
      <c r="C51" s="133"/>
      <c r="D51" s="133"/>
      <c r="E51" s="134"/>
      <c r="F51" s="137"/>
      <c r="G51" s="137"/>
      <c r="H51" s="113"/>
      <c r="I51" s="114"/>
      <c r="J51" s="138"/>
      <c r="K51" s="108">
        <f t="shared" si="1"/>
        <v>0</v>
      </c>
      <c r="L51" s="204"/>
    </row>
    <row r="52" spans="1:12" x14ac:dyDescent="0.3">
      <c r="A52" s="190"/>
      <c r="B52" s="132"/>
      <c r="C52" s="133"/>
      <c r="D52" s="133"/>
      <c r="E52" s="134"/>
      <c r="F52" s="137"/>
      <c r="G52" s="137"/>
      <c r="H52" s="113"/>
      <c r="I52" s="114"/>
      <c r="J52" s="138"/>
      <c r="K52" s="108">
        <f t="shared" si="1"/>
        <v>0</v>
      </c>
      <c r="L52" s="204"/>
    </row>
    <row r="53" spans="1:12" x14ac:dyDescent="0.3">
      <c r="A53" s="190"/>
      <c r="B53" s="141"/>
      <c r="C53" s="142"/>
      <c r="D53" s="142"/>
      <c r="E53" s="153"/>
      <c r="F53" s="144"/>
      <c r="G53" s="144"/>
      <c r="H53" s="145"/>
      <c r="I53" s="114"/>
      <c r="J53" s="115"/>
      <c r="K53" s="108">
        <f t="shared" si="1"/>
        <v>0</v>
      </c>
      <c r="L53" s="204"/>
    </row>
    <row r="54" spans="1:12" x14ac:dyDescent="0.3">
      <c r="A54" s="190"/>
      <c r="B54" s="132"/>
      <c r="C54" s="133"/>
      <c r="D54" s="133"/>
      <c r="E54" s="134"/>
      <c r="F54" s="137"/>
      <c r="G54" s="137"/>
      <c r="H54" s="113"/>
      <c r="I54" s="114"/>
      <c r="J54" s="115"/>
      <c r="K54" s="108">
        <f t="shared" si="1"/>
        <v>0</v>
      </c>
      <c r="L54" s="204"/>
    </row>
    <row r="55" spans="1:12" x14ac:dyDescent="0.3">
      <c r="A55" s="190"/>
      <c r="B55" s="132"/>
      <c r="C55" s="133"/>
      <c r="D55" s="133"/>
      <c r="E55" s="134"/>
      <c r="F55" s="137"/>
      <c r="G55" s="137"/>
      <c r="H55" s="113"/>
      <c r="I55" s="114"/>
      <c r="J55" s="115"/>
      <c r="K55" s="108">
        <f t="shared" si="1"/>
        <v>0</v>
      </c>
      <c r="L55" s="204"/>
    </row>
    <row r="56" spans="1:12" x14ac:dyDescent="0.3">
      <c r="A56" s="190"/>
      <c r="B56" s="132"/>
      <c r="C56" s="133"/>
      <c r="D56" s="133"/>
      <c r="E56" s="134"/>
      <c r="F56" s="137"/>
      <c r="G56" s="137"/>
      <c r="H56" s="113"/>
      <c r="I56" s="114"/>
      <c r="J56" s="115"/>
      <c r="K56" s="108">
        <f t="shared" si="1"/>
        <v>0</v>
      </c>
      <c r="L56" s="204"/>
    </row>
    <row r="57" spans="1:12" x14ac:dyDescent="0.3">
      <c r="A57" s="190"/>
      <c r="B57" s="132"/>
      <c r="C57" s="133"/>
      <c r="D57" s="133"/>
      <c r="E57" s="134"/>
      <c r="F57" s="112"/>
      <c r="G57" s="112"/>
      <c r="H57" s="113"/>
      <c r="I57" s="114"/>
      <c r="J57" s="115"/>
      <c r="K57" s="108">
        <f t="shared" si="1"/>
        <v>0</v>
      </c>
      <c r="L57" s="204"/>
    </row>
    <row r="58" spans="1:12" x14ac:dyDescent="0.3">
      <c r="A58" s="190"/>
      <c r="B58" s="132"/>
      <c r="C58" s="133"/>
      <c r="D58" s="133"/>
      <c r="E58" s="134"/>
      <c r="F58" s="112"/>
      <c r="G58" s="112"/>
      <c r="H58" s="113"/>
      <c r="I58" s="114"/>
      <c r="J58" s="115"/>
      <c r="K58" s="108">
        <f t="shared" si="1"/>
        <v>0</v>
      </c>
      <c r="L58" s="204"/>
    </row>
    <row r="59" spans="1:12" x14ac:dyDescent="0.3">
      <c r="A59" s="190"/>
      <c r="B59" s="132"/>
      <c r="C59" s="133"/>
      <c r="D59" s="133"/>
      <c r="E59" s="134"/>
      <c r="F59" s="112"/>
      <c r="G59" s="112"/>
      <c r="H59" s="113"/>
      <c r="I59" s="121"/>
      <c r="J59" s="122"/>
      <c r="K59" s="108">
        <f t="shared" si="1"/>
        <v>0</v>
      </c>
      <c r="L59" s="204"/>
    </row>
    <row r="60" spans="1:12" x14ac:dyDescent="0.3">
      <c r="A60" s="190"/>
      <c r="B60" s="141"/>
      <c r="C60" s="142"/>
      <c r="D60" s="142"/>
      <c r="E60" s="153"/>
      <c r="F60" s="160"/>
      <c r="G60" s="160"/>
      <c r="H60" s="145"/>
      <c r="I60" s="121"/>
      <c r="J60" s="122"/>
      <c r="K60" s="108">
        <f t="shared" si="1"/>
        <v>0</v>
      </c>
      <c r="L60" s="204"/>
    </row>
    <row r="61" spans="1:12" x14ac:dyDescent="0.3">
      <c r="A61" s="190"/>
      <c r="B61" s="141"/>
      <c r="C61" s="142"/>
      <c r="D61" s="142"/>
      <c r="E61" s="153"/>
      <c r="F61" s="160"/>
      <c r="G61" s="160"/>
      <c r="H61" s="145"/>
      <c r="I61" s="121"/>
      <c r="J61" s="122"/>
      <c r="K61" s="108">
        <f t="shared" si="1"/>
        <v>0</v>
      </c>
      <c r="L61" s="204"/>
    </row>
    <row r="62" spans="1:12" x14ac:dyDescent="0.3">
      <c r="A62" s="190"/>
      <c r="B62" s="141"/>
      <c r="C62" s="142"/>
      <c r="D62" s="142"/>
      <c r="E62" s="153"/>
      <c r="F62" s="160"/>
      <c r="G62" s="160"/>
      <c r="H62" s="145"/>
      <c r="I62" s="121"/>
      <c r="J62" s="122"/>
      <c r="K62" s="108">
        <f t="shared" si="1"/>
        <v>0</v>
      </c>
      <c r="L62" s="204"/>
    </row>
    <row r="63" spans="1:12" x14ac:dyDescent="0.3">
      <c r="A63" s="190"/>
      <c r="B63" s="141"/>
      <c r="C63" s="142"/>
      <c r="D63" s="142"/>
      <c r="E63" s="153"/>
      <c r="F63" s="160"/>
      <c r="G63" s="160"/>
      <c r="H63" s="145"/>
      <c r="I63" s="121"/>
      <c r="J63" s="122"/>
      <c r="K63" s="108">
        <f t="shared" si="1"/>
        <v>0</v>
      </c>
      <c r="L63" s="204"/>
    </row>
    <row r="64" spans="1:12" x14ac:dyDescent="0.3">
      <c r="A64" s="190"/>
      <c r="B64" s="141"/>
      <c r="C64" s="142"/>
      <c r="D64" s="142"/>
      <c r="E64" s="153"/>
      <c r="F64" s="160"/>
      <c r="G64" s="160"/>
      <c r="H64" s="145"/>
      <c r="I64" s="121"/>
      <c r="J64" s="122"/>
      <c r="K64" s="108">
        <f t="shared" si="1"/>
        <v>0</v>
      </c>
      <c r="L64" s="204"/>
    </row>
    <row r="65" spans="1:12" x14ac:dyDescent="0.3">
      <c r="A65" s="190"/>
      <c r="B65" s="141"/>
      <c r="C65" s="142"/>
      <c r="D65" s="142"/>
      <c r="E65" s="153"/>
      <c r="F65" s="160"/>
      <c r="G65" s="160"/>
      <c r="H65" s="145"/>
      <c r="I65" s="121"/>
      <c r="J65" s="122"/>
      <c r="K65" s="108">
        <f t="shared" si="1"/>
        <v>0</v>
      </c>
      <c r="L65" s="204"/>
    </row>
    <row r="66" spans="1:12" ht="14.5" thickBot="1" x14ac:dyDescent="0.35">
      <c r="A66" s="191"/>
      <c r="B66" s="146"/>
      <c r="C66" s="147"/>
      <c r="D66" s="147"/>
      <c r="E66" s="154"/>
      <c r="F66" s="119"/>
      <c r="G66" s="119"/>
      <c r="H66" s="120"/>
      <c r="I66" s="148"/>
      <c r="J66" s="149"/>
      <c r="K66" s="108">
        <f t="shared" si="1"/>
        <v>0</v>
      </c>
      <c r="L66" s="204"/>
    </row>
    <row r="67" spans="1:12" ht="14.5" thickBot="1" x14ac:dyDescent="0.35">
      <c r="A67" s="192" t="s">
        <v>99</v>
      </c>
      <c r="B67" s="193"/>
      <c r="C67" s="193"/>
      <c r="D67" s="193"/>
      <c r="E67" s="193"/>
      <c r="F67" s="123">
        <f>SUM(F25:F66)</f>
        <v>0</v>
      </c>
      <c r="G67" s="123"/>
      <c r="H67" s="85">
        <f>SUM(H25:H66)</f>
        <v>0</v>
      </c>
      <c r="I67" s="150">
        <f>SUM(I25:I66)</f>
        <v>0</v>
      </c>
      <c r="J67" s="125">
        <f>SUM(J25:J66)</f>
        <v>0</v>
      </c>
      <c r="K67" s="151">
        <f>H67-I67</f>
        <v>0</v>
      </c>
      <c r="L67" s="77" t="str">
        <f>IF(OR(I67=0,H67=0),"-",H67/I67*100-100)</f>
        <v>-</v>
      </c>
    </row>
    <row r="68" spans="1:12" x14ac:dyDescent="0.3">
      <c r="A68" s="176"/>
      <c r="B68" s="176"/>
      <c r="C68" s="176"/>
      <c r="D68" s="176"/>
      <c r="E68" s="176"/>
      <c r="F68" s="176"/>
      <c r="G68" s="176"/>
      <c r="I68" s="197"/>
      <c r="J68" s="197"/>
      <c r="K68" s="2"/>
      <c r="L68" s="2"/>
    </row>
  </sheetData>
  <sheetProtection algorithmName="SHA-512" hashValue="F7V+a5mm5a1144McNiTBVRTdZ6vAvg7uzGAtZq9rDJ/pZ540edq45pMIbT8VFK751iJK2oEYXtl4R915MXwyQw==" saltValue="TJ74fzXdJc5vJW9vZclhzQ==" spinCount="100000" sheet="1" objects="1" scenarios="1"/>
  <mergeCells count="31">
    <mergeCell ref="I2:J2"/>
    <mergeCell ref="K2:L2"/>
    <mergeCell ref="A4:A19"/>
    <mergeCell ref="L4:L19"/>
    <mergeCell ref="A20:E20"/>
    <mergeCell ref="D3:E3"/>
    <mergeCell ref="D4:E4"/>
    <mergeCell ref="D5:E5"/>
    <mergeCell ref="D6:E6"/>
    <mergeCell ref="D19:E19"/>
    <mergeCell ref="D7:E7"/>
    <mergeCell ref="D14:E14"/>
    <mergeCell ref="D15:E15"/>
    <mergeCell ref="D16:E16"/>
    <mergeCell ref="D17:E17"/>
    <mergeCell ref="D18:E18"/>
    <mergeCell ref="L25:L66"/>
    <mergeCell ref="K23:L23"/>
    <mergeCell ref="A21:E21"/>
    <mergeCell ref="I21:J21"/>
    <mergeCell ref="I23:J23"/>
    <mergeCell ref="A67:E67"/>
    <mergeCell ref="A68:G68"/>
    <mergeCell ref="I68:J68"/>
    <mergeCell ref="D8:E8"/>
    <mergeCell ref="D9:E9"/>
    <mergeCell ref="D10:E10"/>
    <mergeCell ref="D12:E12"/>
    <mergeCell ref="A25:A66"/>
    <mergeCell ref="D11:E11"/>
    <mergeCell ref="D13:E13"/>
  </mergeCells>
  <printOptions horizontalCentered="1"/>
  <pageMargins left="0.19685039370078741" right="0.19685039370078741" top="0.78740157480314965" bottom="0.78740157480314965" header="0.31496062992125984" footer="0.31496062992125984"/>
  <pageSetup paperSize="8" scale="63" orientation="landscape" r:id="rId1"/>
  <headerFooter>
    <oddHeader>&amp;L&amp;A / &amp;D</oddHead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57</vt:i4>
      </vt:variant>
    </vt:vector>
  </HeadingPairs>
  <TitlesOfParts>
    <vt:vector size="65" baseType="lpstr">
      <vt:lpstr>Erläuterungen (Fp)</vt:lpstr>
      <vt:lpstr>Finanzplan</vt:lpstr>
      <vt:lpstr>Personalübersicht (Fp)</vt:lpstr>
      <vt:lpstr>Zusammenfassung</vt:lpstr>
      <vt:lpstr>|</vt:lpstr>
      <vt:lpstr>Erläuterungen (Fb)</vt:lpstr>
      <vt:lpstr>Finanzbericht</vt:lpstr>
      <vt:lpstr>Personalübersicht (Fb)</vt:lpstr>
      <vt:lpstr>Finanzbericht!Drucktitel</vt:lpstr>
      <vt:lpstr>Finanzplan!Drucktitel</vt:lpstr>
      <vt:lpstr>financialPlanFunding</vt:lpstr>
      <vt:lpstr>financialPlanFundingDeviationFunction</vt:lpstr>
      <vt:lpstr>financialPlanFundingOverallPlan</vt:lpstr>
      <vt:lpstr>financialPlanFundingPlan</vt:lpstr>
      <vt:lpstr>financialPlanFundingReasonFunction</vt:lpstr>
      <vt:lpstr>financialPlanFundingStatusSelection</vt:lpstr>
      <vt:lpstr>financialPlanIncomeEquity</vt:lpstr>
      <vt:lpstr>financialPlanIncomeEquityDeviationFunction</vt:lpstr>
      <vt:lpstr>financialPlanIncomeEquityPlan</vt:lpstr>
      <vt:lpstr>financialPlanIncomeEquityReasonFunction</vt:lpstr>
      <vt:lpstr>financialPlanMaterialCosts</vt:lpstr>
      <vt:lpstr>financialPlanMaterialCostsDeviationFunction</vt:lpstr>
      <vt:lpstr>financialPlanMaterialCostsPlan</vt:lpstr>
      <vt:lpstr>financialPlanMaterialCostsReasonFunction</vt:lpstr>
      <vt:lpstr>financialPlanOverheadCost</vt:lpstr>
      <vt:lpstr>financialPlanPersOverviewOverheadCompareFunction</vt:lpstr>
      <vt:lpstr>financialPlanPersOverviewOverheadCopy1</vt:lpstr>
      <vt:lpstr>financialPlanPersOverviewOverheadCopy2</vt:lpstr>
      <vt:lpstr>financialPlanPersOverviewOverheadCopy5</vt:lpstr>
      <vt:lpstr>financialPlanPersOverviewOverheadCopy6</vt:lpstr>
      <vt:lpstr>financialPlanPersOverviewOverheadEntryColMerge</vt:lpstr>
      <vt:lpstr>financialPlanPersOverviewProjectCompareFunction</vt:lpstr>
      <vt:lpstr>financialPlanPersOverviewProjectCopy1</vt:lpstr>
      <vt:lpstr>financialPlanPersOverviewProjectCopy2</vt:lpstr>
      <vt:lpstr>financialPlanPersOverviewProjectCopy5</vt:lpstr>
      <vt:lpstr>financialPlanPersOverviewProjectCopy6</vt:lpstr>
      <vt:lpstr>financialPlanRequestFirst</vt:lpstr>
      <vt:lpstr>financialReportFunding</vt:lpstr>
      <vt:lpstr>financialReportFundingDeviationFunction</vt:lpstr>
      <vt:lpstr>financialReportFundingMa13Plan</vt:lpstr>
      <vt:lpstr>financialReportFundingPlan</vt:lpstr>
      <vt:lpstr>financialReportFundingReasonFunction</vt:lpstr>
      <vt:lpstr>financialReportIncomeEquity</vt:lpstr>
      <vt:lpstr>financialReportIncomeEquityDeviationFunction</vt:lpstr>
      <vt:lpstr>financialReportIncomeEquityPlan</vt:lpstr>
      <vt:lpstr>financialReportIncomeEquityReasonFunction</vt:lpstr>
      <vt:lpstr>financialReportMaterialCosts</vt:lpstr>
      <vt:lpstr>financialReportMaterialCostsDeviationFunction</vt:lpstr>
      <vt:lpstr>financialReportMaterialCostsPlan</vt:lpstr>
      <vt:lpstr>financialReportMaterialCostsReasonFunction</vt:lpstr>
      <vt:lpstr>financialReportOverheadCost</vt:lpstr>
      <vt:lpstr>financialReportPersOverviewOverheadCompareFunction</vt:lpstr>
      <vt:lpstr>financialReportPersOverviewOverheadCopy1</vt:lpstr>
      <vt:lpstr>financialReportPersOverviewOverheadCopy2</vt:lpstr>
      <vt:lpstr>financialReportPersOverviewOverheadCopy5</vt:lpstr>
      <vt:lpstr>financialReportPersOverviewOverheadCopy6</vt:lpstr>
      <vt:lpstr>financialReportPersOverviewOverheadEntryColMerge</vt:lpstr>
      <vt:lpstr>financialReportPersOverviewProjectCompareFunction</vt:lpstr>
      <vt:lpstr>financialReportPersOverviewProjectCopy1</vt:lpstr>
      <vt:lpstr>financialReportPersOverviewProjectCopy2</vt:lpstr>
      <vt:lpstr>financialReportPersOverviewProjectCopy5</vt:lpstr>
      <vt:lpstr>financialReportPersOverviewProjectCopy6</vt:lpstr>
      <vt:lpstr>summaryFunding</vt:lpstr>
      <vt:lpstr>summaryIncomeEquity</vt:lpstr>
      <vt:lpstr>summaryMaterialCosts</vt:lpstr>
    </vt:vector>
  </TitlesOfParts>
  <Company>Magistrat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Neuzil Patrick</dc:creator>
  <cp:lastModifiedBy>Kirschner Martina</cp:lastModifiedBy>
  <cp:lastPrinted>2022-02-20T08:12:44Z</cp:lastPrinted>
  <dcterms:created xsi:type="dcterms:W3CDTF">2019-01-14T10:17:49Z</dcterms:created>
  <dcterms:modified xsi:type="dcterms:W3CDTF">2024-09-12T11:04:03Z</dcterms:modified>
</cp:coreProperties>
</file>